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22515" windowHeight="8955" activeTab="6"/>
  </bookViews>
  <sheets>
    <sheet name="ไก่พื้นเมือง" sheetId="6" r:id="rId1"/>
    <sheet name="ไก่ไข่" sheetId="5" r:id="rId2"/>
    <sheet name="เป็ดไข่" sheetId="4" r:id="rId3"/>
    <sheet name="เป็ดเนื้อ" sheetId="3" r:id="rId4"/>
    <sheet name="แพะ" sheetId="2" r:id="rId5"/>
    <sheet name="สุกร" sheetId="1" r:id="rId6"/>
    <sheet name="โค" sheetId="7" r:id="rId7"/>
  </sheets>
  <definedNames>
    <definedName name="_xlnm._FilterDatabase" localSheetId="1" hidden="1">ไก่ไข่!$A$5:$R$67</definedName>
    <definedName name="_xlnm._FilterDatabase" localSheetId="0" hidden="1">ไก่พื้นเมือง!$A$6:$Y$62</definedName>
    <definedName name="_xlnm._FilterDatabase" localSheetId="6" hidden="1">โค!$A$6:$T$15</definedName>
    <definedName name="_xlnm._FilterDatabase" localSheetId="2" hidden="1">เป็ดไข่!$A$5:$Q$41</definedName>
    <definedName name="_xlnm._FilterDatabase" localSheetId="3" hidden="1">เป็ดเนื้อ!$A$3:$Q$11</definedName>
    <definedName name="_xlnm._FilterDatabase" localSheetId="4" hidden="1">แพะ!$A$6:$T$8</definedName>
    <definedName name="_xlnm._FilterDatabase" localSheetId="5" hidden="1">สุกร!$A$3:$O$9</definedName>
    <definedName name="_xlnm.Print_Titles" localSheetId="1">ไก่ไข่!$A:$R,ไก่ไข่!$3:$5</definedName>
    <definedName name="_xlnm.Print_Titles" localSheetId="0">ไก่พื้นเมือง!$A:$Y,ไก่พื้นเมือง!$3:$6</definedName>
    <definedName name="_xlnm.Print_Titles" localSheetId="6">โค!$A:$T,โค!#REF!</definedName>
    <definedName name="_xlnm.Print_Titles" localSheetId="2">เป็ดไข่!$A:$Q,เป็ดไข่!$3:$5</definedName>
    <definedName name="_xlnm.Print_Titles" localSheetId="3">เป็ดเนื้อ!$A:$Q,เป็ดเนื้อ!#REF!</definedName>
    <definedName name="_xlnm.Print_Titles" localSheetId="5">สุกร!#REF!</definedName>
  </definedNames>
  <calcPr calcId="144525"/>
</workbook>
</file>

<file path=xl/calcChain.xml><?xml version="1.0" encoding="utf-8"?>
<calcChain xmlns="http://schemas.openxmlformats.org/spreadsheetml/2006/main">
  <c r="N9" i="2" l="1"/>
  <c r="L9" i="2"/>
  <c r="N8" i="2"/>
  <c r="K9" i="2"/>
  <c r="I9" i="2"/>
  <c r="K7" i="2"/>
  <c r="I15" i="7"/>
  <c r="K14" i="7"/>
  <c r="K13" i="7"/>
  <c r="K12" i="7"/>
  <c r="K10" i="7"/>
  <c r="K8" i="7"/>
  <c r="S15" i="7"/>
  <c r="R15" i="7"/>
  <c r="P15" i="7"/>
  <c r="O15" i="7"/>
  <c r="L15" i="7"/>
  <c r="F15" i="7"/>
  <c r="E15" i="7"/>
  <c r="N14" i="7"/>
  <c r="M14" i="7"/>
  <c r="T14" i="7" s="1"/>
  <c r="N13" i="7"/>
  <c r="M13" i="7"/>
  <c r="T13" i="7" s="1"/>
  <c r="M12" i="7"/>
  <c r="T12" i="7" s="1"/>
  <c r="M11" i="7"/>
  <c r="T11" i="7" s="1"/>
  <c r="H11" i="7"/>
  <c r="M10" i="7"/>
  <c r="T10" i="7" s="1"/>
  <c r="M9" i="7"/>
  <c r="T9" i="7" s="1"/>
  <c r="H9" i="7"/>
  <c r="Q8" i="7"/>
  <c r="Q15" i="7" s="1"/>
  <c r="N8" i="7"/>
  <c r="M8" i="7"/>
  <c r="M7" i="7"/>
  <c r="M6" i="7"/>
  <c r="T6" i="7" s="1"/>
  <c r="W62" i="6"/>
  <c r="V62" i="6"/>
  <c r="S62" i="6"/>
  <c r="Q62" i="6"/>
  <c r="O62" i="6"/>
  <c r="N62" i="6"/>
  <c r="M62" i="6"/>
  <c r="K62" i="6"/>
  <c r="I62" i="6"/>
  <c r="G62" i="6"/>
  <c r="U61" i="6"/>
  <c r="R61" i="6"/>
  <c r="J61" i="6"/>
  <c r="E61" i="6"/>
  <c r="U60" i="6"/>
  <c r="R60" i="6"/>
  <c r="J60" i="6"/>
  <c r="E60" i="6"/>
  <c r="U59" i="6"/>
  <c r="R59" i="6"/>
  <c r="J59" i="6"/>
  <c r="E59" i="6"/>
  <c r="U58" i="6"/>
  <c r="R58" i="6"/>
  <c r="J58" i="6"/>
  <c r="E58" i="6"/>
  <c r="U57" i="6"/>
  <c r="R57" i="6"/>
  <c r="J57" i="6"/>
  <c r="E57" i="6"/>
  <c r="U56" i="6"/>
  <c r="R56" i="6"/>
  <c r="J56" i="6"/>
  <c r="E56" i="6"/>
  <c r="U55" i="6"/>
  <c r="R55" i="6"/>
  <c r="J55" i="6"/>
  <c r="E55" i="6"/>
  <c r="U54" i="6"/>
  <c r="R54" i="6"/>
  <c r="J54" i="6"/>
  <c r="E54" i="6"/>
  <c r="U53" i="6"/>
  <c r="R53" i="6"/>
  <c r="J53" i="6"/>
  <c r="E53" i="6"/>
  <c r="U52" i="6"/>
  <c r="R52" i="6"/>
  <c r="J52" i="6"/>
  <c r="E52" i="6"/>
  <c r="Y51" i="6"/>
  <c r="U51" i="6"/>
  <c r="R51" i="6"/>
  <c r="J51" i="6"/>
  <c r="Y50" i="6"/>
  <c r="U50" i="6"/>
  <c r="R50" i="6"/>
  <c r="J50" i="6"/>
  <c r="U49" i="6"/>
  <c r="R49" i="6"/>
  <c r="J49" i="6"/>
  <c r="E49" i="6"/>
  <c r="Y48" i="6"/>
  <c r="U48" i="6"/>
  <c r="R48" i="6"/>
  <c r="J48" i="6"/>
  <c r="Y47" i="6"/>
  <c r="U47" i="6"/>
  <c r="R47" i="6"/>
  <c r="J47" i="6"/>
  <c r="Y46" i="6"/>
  <c r="U46" i="6"/>
  <c r="R46" i="6"/>
  <c r="J46" i="6"/>
  <c r="Y45" i="6"/>
  <c r="U45" i="6"/>
  <c r="R45" i="6"/>
  <c r="J45" i="6"/>
  <c r="Y44" i="6"/>
  <c r="U44" i="6"/>
  <c r="R44" i="6"/>
  <c r="J44" i="6"/>
  <c r="Y43" i="6"/>
  <c r="U43" i="6"/>
  <c r="R43" i="6"/>
  <c r="J43" i="6"/>
  <c r="Y42" i="6"/>
  <c r="U42" i="6"/>
  <c r="R42" i="6"/>
  <c r="J42" i="6"/>
  <c r="Y41" i="6"/>
  <c r="U41" i="6"/>
  <c r="P41" i="6"/>
  <c r="H41" i="6"/>
  <c r="Y40" i="6"/>
  <c r="U40" i="6"/>
  <c r="T40" i="6"/>
  <c r="L40" i="6"/>
  <c r="Y39" i="6"/>
  <c r="U39" i="6"/>
  <c r="R39" i="6"/>
  <c r="H39" i="6"/>
  <c r="U38" i="6"/>
  <c r="P38" i="6"/>
  <c r="F38" i="6"/>
  <c r="E38" i="6"/>
  <c r="U37" i="6"/>
  <c r="P37" i="6"/>
  <c r="Y37" i="6" s="1"/>
  <c r="F37" i="6"/>
  <c r="U36" i="6"/>
  <c r="P36" i="6"/>
  <c r="F36" i="6"/>
  <c r="E36" i="6"/>
  <c r="U35" i="6"/>
  <c r="P35" i="6"/>
  <c r="Y35" i="6" s="1"/>
  <c r="F35" i="6"/>
  <c r="T34" i="6"/>
  <c r="Y34" i="6" s="1"/>
  <c r="L34" i="6"/>
  <c r="U33" i="6"/>
  <c r="T33" i="6"/>
  <c r="Y33" i="6" s="1"/>
  <c r="L33" i="6"/>
  <c r="X32" i="6"/>
  <c r="T32" i="6"/>
  <c r="Y32" i="6" s="1"/>
  <c r="L32" i="6"/>
  <c r="X31" i="6"/>
  <c r="T31" i="6"/>
  <c r="Y31" i="6" s="1"/>
  <c r="L31" i="6"/>
  <c r="X30" i="6"/>
  <c r="T30" i="6"/>
  <c r="L30" i="6"/>
  <c r="X29" i="6"/>
  <c r="T29" i="6"/>
  <c r="L29" i="6"/>
  <c r="X28" i="6"/>
  <c r="T28" i="6"/>
  <c r="Y28" i="6" s="1"/>
  <c r="L28" i="6"/>
  <c r="X27" i="6"/>
  <c r="T27" i="6"/>
  <c r="Y27" i="6" s="1"/>
  <c r="L27" i="6"/>
  <c r="X26" i="6"/>
  <c r="T26" i="6"/>
  <c r="L26" i="6"/>
  <c r="X25" i="6"/>
  <c r="T25" i="6"/>
  <c r="L25" i="6"/>
  <c r="X24" i="6"/>
  <c r="T24" i="6"/>
  <c r="Y24" i="6" s="1"/>
  <c r="L24" i="6"/>
  <c r="X23" i="6"/>
  <c r="T23" i="6"/>
  <c r="Y23" i="6" s="1"/>
  <c r="L23" i="6"/>
  <c r="X22" i="6"/>
  <c r="T22" i="6"/>
  <c r="L22" i="6"/>
  <c r="X21" i="6"/>
  <c r="U21" i="6"/>
  <c r="R21" i="6"/>
  <c r="H21" i="6"/>
  <c r="X20" i="6"/>
  <c r="U20" i="6"/>
  <c r="R20" i="6"/>
  <c r="H20" i="6"/>
  <c r="X19" i="6"/>
  <c r="Y19" i="6" s="1"/>
  <c r="U19" i="6"/>
  <c r="R19" i="6"/>
  <c r="H19" i="6"/>
  <c r="X18" i="6"/>
  <c r="Y18" i="6" s="1"/>
  <c r="U18" i="6"/>
  <c r="R18" i="6"/>
  <c r="H18" i="6"/>
  <c r="U17" i="6"/>
  <c r="R17" i="6"/>
  <c r="H17" i="6"/>
  <c r="E17" i="6"/>
  <c r="U16" i="6"/>
  <c r="R16" i="6"/>
  <c r="H16" i="6"/>
  <c r="E16" i="6"/>
  <c r="U15" i="6"/>
  <c r="R15" i="6"/>
  <c r="H15" i="6"/>
  <c r="E15" i="6"/>
  <c r="R14" i="6"/>
  <c r="Y14" i="6" s="1"/>
  <c r="J14" i="6"/>
  <c r="R13" i="6"/>
  <c r="Y13" i="6" s="1"/>
  <c r="J13" i="6"/>
  <c r="R12" i="6"/>
  <c r="Y12" i="6" s="1"/>
  <c r="J12" i="6"/>
  <c r="T11" i="6"/>
  <c r="Y11" i="6" s="1"/>
  <c r="L11" i="6"/>
  <c r="R10" i="6"/>
  <c r="Y10" i="6" s="1"/>
  <c r="J10" i="6"/>
  <c r="R9" i="6"/>
  <c r="Y9" i="6" s="1"/>
  <c r="J9" i="6"/>
  <c r="U8" i="6"/>
  <c r="P8" i="6"/>
  <c r="L8" i="6"/>
  <c r="R7" i="6"/>
  <c r="H7" i="6"/>
  <c r="M67" i="5"/>
  <c r="K67" i="5"/>
  <c r="I67" i="5"/>
  <c r="G67" i="5"/>
  <c r="E67" i="5"/>
  <c r="R66" i="5"/>
  <c r="P66" i="5"/>
  <c r="J66" i="5"/>
  <c r="R65" i="5"/>
  <c r="S65" i="5" s="1"/>
  <c r="P65" i="5"/>
  <c r="R64" i="5"/>
  <c r="P64" i="5"/>
  <c r="S64" i="5" s="1"/>
  <c r="J64" i="5"/>
  <c r="R63" i="5"/>
  <c r="P63" i="5"/>
  <c r="S63" i="5" s="1"/>
  <c r="J63" i="5"/>
  <c r="R62" i="5"/>
  <c r="P62" i="5"/>
  <c r="J62" i="5"/>
  <c r="R61" i="5"/>
  <c r="P61" i="5"/>
  <c r="S61" i="5" s="1"/>
  <c r="J61" i="5"/>
  <c r="R60" i="5"/>
  <c r="P60" i="5"/>
  <c r="S60" i="5" s="1"/>
  <c r="J60" i="5"/>
  <c r="R59" i="5"/>
  <c r="P59" i="5"/>
  <c r="S59" i="5" s="1"/>
  <c r="J59" i="5"/>
  <c r="R58" i="5"/>
  <c r="O58" i="5"/>
  <c r="P58" i="5" s="1"/>
  <c r="J58" i="5"/>
  <c r="R57" i="5"/>
  <c r="P57" i="5"/>
  <c r="J57" i="5"/>
  <c r="R56" i="5"/>
  <c r="P56" i="5"/>
  <c r="J56" i="5"/>
  <c r="R55" i="5"/>
  <c r="P55" i="5"/>
  <c r="J55" i="5"/>
  <c r="R54" i="5"/>
  <c r="P54" i="5"/>
  <c r="J54" i="5"/>
  <c r="R53" i="5"/>
  <c r="P53" i="5"/>
  <c r="J53" i="5"/>
  <c r="R52" i="5"/>
  <c r="P52" i="5"/>
  <c r="J52" i="5"/>
  <c r="R51" i="5"/>
  <c r="P51" i="5"/>
  <c r="J51" i="5"/>
  <c r="R50" i="5"/>
  <c r="O50" i="5"/>
  <c r="P50" i="5" s="1"/>
  <c r="J50" i="5"/>
  <c r="R49" i="5"/>
  <c r="S49" i="5" s="1"/>
  <c r="P49" i="5"/>
  <c r="J49" i="5"/>
  <c r="R48" i="5"/>
  <c r="S48" i="5" s="1"/>
  <c r="P48" i="5"/>
  <c r="J48" i="5"/>
  <c r="R47" i="5"/>
  <c r="O47" i="5"/>
  <c r="P47" i="5" s="1"/>
  <c r="J47" i="5"/>
  <c r="R46" i="5"/>
  <c r="O46" i="5"/>
  <c r="P46" i="5" s="1"/>
  <c r="S46" i="5" s="1"/>
  <c r="J46" i="5"/>
  <c r="R45" i="5"/>
  <c r="P45" i="5"/>
  <c r="J45" i="5"/>
  <c r="R44" i="5"/>
  <c r="O44" i="5"/>
  <c r="P44" i="5" s="1"/>
  <c r="J44" i="5"/>
  <c r="R43" i="5"/>
  <c r="O43" i="5"/>
  <c r="P43" i="5" s="1"/>
  <c r="S43" i="5" s="1"/>
  <c r="J43" i="5"/>
  <c r="Q42" i="5"/>
  <c r="O42" i="5"/>
  <c r="P42" i="5" s="1"/>
  <c r="S42" i="5" s="1"/>
  <c r="J42" i="5"/>
  <c r="O41" i="5"/>
  <c r="P41" i="5" s="1"/>
  <c r="S41" i="5" s="1"/>
  <c r="J41" i="5"/>
  <c r="O40" i="5"/>
  <c r="P40" i="5" s="1"/>
  <c r="S40" i="5" s="1"/>
  <c r="J40" i="5"/>
  <c r="Q39" i="5"/>
  <c r="P39" i="5"/>
  <c r="S39" i="5" s="1"/>
  <c r="J39" i="5"/>
  <c r="O38" i="5"/>
  <c r="P38" i="5" s="1"/>
  <c r="S38" i="5" s="1"/>
  <c r="J38" i="5"/>
  <c r="O37" i="5"/>
  <c r="P37" i="5" s="1"/>
  <c r="S37" i="5" s="1"/>
  <c r="J37" i="5"/>
  <c r="R36" i="5"/>
  <c r="N36" i="5"/>
  <c r="F36" i="5"/>
  <c r="Q35" i="5"/>
  <c r="O35" i="5"/>
  <c r="P35" i="5" s="1"/>
  <c r="S35" i="5" s="1"/>
  <c r="J35" i="5"/>
  <c r="Q34" i="5"/>
  <c r="O34" i="5"/>
  <c r="P34" i="5" s="1"/>
  <c r="S34" i="5" s="1"/>
  <c r="J34" i="5"/>
  <c r="P33" i="5"/>
  <c r="S33" i="5" s="1"/>
  <c r="O33" i="5"/>
  <c r="J33" i="5"/>
  <c r="O32" i="5"/>
  <c r="P32" i="5" s="1"/>
  <c r="S32" i="5" s="1"/>
  <c r="J32" i="5"/>
  <c r="Q31" i="5"/>
  <c r="P31" i="5"/>
  <c r="S31" i="5" s="1"/>
  <c r="J31" i="5"/>
  <c r="O30" i="5"/>
  <c r="P30" i="5" s="1"/>
  <c r="S30" i="5" s="1"/>
  <c r="J30" i="5"/>
  <c r="R29" i="5"/>
  <c r="N29" i="5"/>
  <c r="F29" i="5"/>
  <c r="Q28" i="5"/>
  <c r="O28" i="5"/>
  <c r="P28" i="5" s="1"/>
  <c r="S28" i="5" s="1"/>
  <c r="J28" i="5"/>
  <c r="R27" i="5"/>
  <c r="O27" i="5"/>
  <c r="P27" i="5" s="1"/>
  <c r="J27" i="5"/>
  <c r="R26" i="5"/>
  <c r="O26" i="5"/>
  <c r="P26" i="5" s="1"/>
  <c r="J26" i="5"/>
  <c r="R25" i="5"/>
  <c r="O25" i="5"/>
  <c r="P25" i="5" s="1"/>
  <c r="S25" i="5" s="1"/>
  <c r="J25" i="5"/>
  <c r="R24" i="5"/>
  <c r="O24" i="5"/>
  <c r="P24" i="5" s="1"/>
  <c r="S24" i="5" s="1"/>
  <c r="J24" i="5"/>
  <c r="R23" i="5"/>
  <c r="O23" i="5"/>
  <c r="P23" i="5" s="1"/>
  <c r="J23" i="5"/>
  <c r="P22" i="5"/>
  <c r="S22" i="5" s="1"/>
  <c r="H22" i="5"/>
  <c r="H67" i="5" s="1"/>
  <c r="R21" i="5"/>
  <c r="O21" i="5"/>
  <c r="J21" i="5"/>
  <c r="P20" i="5"/>
  <c r="S20" i="5" s="1"/>
  <c r="J20" i="5"/>
  <c r="P19" i="5"/>
  <c r="S19" i="5" s="1"/>
  <c r="J19" i="5"/>
  <c r="P18" i="5"/>
  <c r="S18" i="5" s="1"/>
  <c r="J18" i="5"/>
  <c r="P17" i="5"/>
  <c r="S17" i="5" s="1"/>
  <c r="J17" i="5"/>
  <c r="P16" i="5"/>
  <c r="S16" i="5" s="1"/>
  <c r="J16" i="5"/>
  <c r="P15" i="5"/>
  <c r="S15" i="5" s="1"/>
  <c r="J15" i="5"/>
  <c r="P14" i="5"/>
  <c r="S14" i="5" s="1"/>
  <c r="J14" i="5"/>
  <c r="P13" i="5"/>
  <c r="S13" i="5" s="1"/>
  <c r="J13" i="5"/>
  <c r="P12" i="5"/>
  <c r="S12" i="5" s="1"/>
  <c r="J12" i="5"/>
  <c r="P11" i="5"/>
  <c r="S11" i="5" s="1"/>
  <c r="J11" i="5"/>
  <c r="P10" i="5"/>
  <c r="J10" i="5"/>
  <c r="P9" i="5"/>
  <c r="S9" i="5" s="1"/>
  <c r="J9" i="5"/>
  <c r="P8" i="5"/>
  <c r="S8" i="5" s="1"/>
  <c r="J8" i="5"/>
  <c r="P7" i="5"/>
  <c r="S7" i="5" s="1"/>
  <c r="J7" i="5"/>
  <c r="R6" i="5"/>
  <c r="P6" i="5"/>
  <c r="J6" i="5"/>
  <c r="P41" i="4"/>
  <c r="I41" i="4"/>
  <c r="G41" i="4"/>
  <c r="E41" i="4"/>
  <c r="Q40" i="4"/>
  <c r="O40" i="4"/>
  <c r="M40" i="4"/>
  <c r="H40" i="4"/>
  <c r="Q39" i="4"/>
  <c r="O39" i="4"/>
  <c r="M39" i="4"/>
  <c r="H39" i="4"/>
  <c r="Q38" i="4"/>
  <c r="O38" i="4"/>
  <c r="M38" i="4"/>
  <c r="H38" i="4"/>
  <c r="Q37" i="4"/>
  <c r="O37" i="4"/>
  <c r="M37" i="4"/>
  <c r="H37" i="4"/>
  <c r="Q36" i="4"/>
  <c r="O36" i="4"/>
  <c r="M36" i="4"/>
  <c r="H36" i="4"/>
  <c r="Q35" i="4"/>
  <c r="O35" i="4"/>
  <c r="M35" i="4"/>
  <c r="H35" i="4"/>
  <c r="Q34" i="4"/>
  <c r="O34" i="4"/>
  <c r="M34" i="4"/>
  <c r="H34" i="4"/>
  <c r="Q33" i="4"/>
  <c r="O33" i="4"/>
  <c r="M33" i="4"/>
  <c r="H33" i="4"/>
  <c r="Q32" i="4"/>
  <c r="O32" i="4"/>
  <c r="M32" i="4"/>
  <c r="H32" i="4"/>
  <c r="Q31" i="4"/>
  <c r="O31" i="4"/>
  <c r="M31" i="4"/>
  <c r="H31" i="4"/>
  <c r="Q30" i="4"/>
  <c r="O30" i="4"/>
  <c r="M30" i="4"/>
  <c r="H30" i="4"/>
  <c r="Q29" i="4"/>
  <c r="O29" i="4"/>
  <c r="M29" i="4"/>
  <c r="H29" i="4"/>
  <c r="Q28" i="4"/>
  <c r="O28" i="4"/>
  <c r="M28" i="4"/>
  <c r="H28" i="4"/>
  <c r="Q27" i="4"/>
  <c r="O27" i="4"/>
  <c r="M27" i="4"/>
  <c r="H27" i="4"/>
  <c r="Q26" i="4"/>
  <c r="O26" i="4"/>
  <c r="M26" i="4"/>
  <c r="H26" i="4"/>
  <c r="Q25" i="4"/>
  <c r="O25" i="4"/>
  <c r="M25" i="4"/>
  <c r="H25" i="4"/>
  <c r="Q24" i="4"/>
  <c r="O24" i="4"/>
  <c r="M24" i="4"/>
  <c r="H24" i="4"/>
  <c r="Q23" i="4"/>
  <c r="O23" i="4"/>
  <c r="M23" i="4"/>
  <c r="H23" i="4"/>
  <c r="Q22" i="4"/>
  <c r="O22" i="4"/>
  <c r="M22" i="4"/>
  <c r="H22" i="4"/>
  <c r="Q21" i="4"/>
  <c r="O21" i="4"/>
  <c r="M21" i="4"/>
  <c r="H21" i="4"/>
  <c r="Q20" i="4"/>
  <c r="O20" i="4"/>
  <c r="M20" i="4"/>
  <c r="H20" i="4"/>
  <c r="Q19" i="4"/>
  <c r="O19" i="4"/>
  <c r="M19" i="4"/>
  <c r="H19" i="4"/>
  <c r="Q18" i="4"/>
  <c r="O18" i="4"/>
  <c r="K18" i="4"/>
  <c r="H18" i="4"/>
  <c r="Q17" i="4"/>
  <c r="O17" i="4"/>
  <c r="N17" i="4"/>
  <c r="H17" i="4"/>
  <c r="N16" i="4"/>
  <c r="Q16" i="4" s="1"/>
  <c r="I16" i="4"/>
  <c r="O15" i="4"/>
  <c r="L15" i="4"/>
  <c r="Q15" i="4" s="1"/>
  <c r="F15" i="4"/>
  <c r="Q14" i="4"/>
  <c r="O14" i="4"/>
  <c r="M14" i="4"/>
  <c r="H14" i="4"/>
  <c r="Q13" i="4"/>
  <c r="O13" i="4"/>
  <c r="M13" i="4"/>
  <c r="H13" i="4"/>
  <c r="O12" i="4"/>
  <c r="L12" i="4"/>
  <c r="L41" i="4" s="1"/>
  <c r="F12" i="4"/>
  <c r="Q11" i="4"/>
  <c r="O11" i="4"/>
  <c r="K11" i="4"/>
  <c r="F11" i="4"/>
  <c r="Q10" i="4"/>
  <c r="O10" i="4"/>
  <c r="M10" i="4"/>
  <c r="H10" i="4"/>
  <c r="Q9" i="4"/>
  <c r="O9" i="4"/>
  <c r="M9" i="4"/>
  <c r="H9" i="4"/>
  <c r="Q8" i="4"/>
  <c r="O8" i="4"/>
  <c r="M8" i="4"/>
  <c r="H8" i="4"/>
  <c r="Q7" i="4"/>
  <c r="O7" i="4"/>
  <c r="K7" i="4"/>
  <c r="F7" i="4"/>
  <c r="F41" i="4" s="1"/>
  <c r="Q6" i="4"/>
  <c r="M6" i="4"/>
  <c r="H6" i="4"/>
  <c r="K11" i="3"/>
  <c r="I11" i="3"/>
  <c r="H11" i="3"/>
  <c r="G11" i="3"/>
  <c r="E11" i="3"/>
  <c r="N10" i="3"/>
  <c r="P10" i="3" s="1"/>
  <c r="O10" i="3" s="1"/>
  <c r="F10" i="3"/>
  <c r="O9" i="3"/>
  <c r="N9" i="3"/>
  <c r="Q9" i="3" s="1"/>
  <c r="F9" i="3"/>
  <c r="O8" i="3"/>
  <c r="N8" i="3"/>
  <c r="N11" i="3" s="1"/>
  <c r="F8" i="3"/>
  <c r="F11" i="3" s="1"/>
  <c r="Q7" i="3"/>
  <c r="M7" i="3"/>
  <c r="J7" i="3"/>
  <c r="J11" i="3" s="1"/>
  <c r="Q6" i="3"/>
  <c r="M6" i="3"/>
  <c r="H6" i="3"/>
  <c r="T9" i="2"/>
  <c r="R9" i="2"/>
  <c r="O9" i="2"/>
  <c r="F9" i="2"/>
  <c r="E9" i="2"/>
  <c r="U8" i="2"/>
  <c r="S8" i="2"/>
  <c r="S9" i="2" s="1"/>
  <c r="Q8" i="2"/>
  <c r="Q9" i="2" s="1"/>
  <c r="P7" i="2"/>
  <c r="U7" i="2" s="1"/>
  <c r="H7" i="2"/>
  <c r="H9" i="2" s="1"/>
  <c r="U6" i="2"/>
  <c r="L9" i="1"/>
  <c r="H9" i="1"/>
  <c r="F9" i="1"/>
  <c r="E9" i="1"/>
  <c r="K8" i="1"/>
  <c r="J8" i="1"/>
  <c r="O8" i="1" s="1"/>
  <c r="O7" i="1"/>
  <c r="N7" i="1"/>
  <c r="J7" i="1"/>
  <c r="J9" i="1" s="1"/>
  <c r="N6" i="1"/>
  <c r="N9" i="1" s="1"/>
  <c r="K6" i="1"/>
  <c r="K9" i="1" s="1"/>
  <c r="I6" i="1"/>
  <c r="I9" i="1" s="1"/>
  <c r="U9" i="2" l="1"/>
  <c r="K15" i="7"/>
  <c r="M15" i="7"/>
  <c r="H15" i="7"/>
  <c r="N15" i="7"/>
  <c r="P9" i="2"/>
  <c r="M11" i="3"/>
  <c r="Q8" i="3"/>
  <c r="Q11" i="3" s="1"/>
  <c r="O11" i="3"/>
  <c r="O41" i="4"/>
  <c r="N41" i="4"/>
  <c r="Q12" i="4"/>
  <c r="Q41" i="4" s="1"/>
  <c r="H41" i="4"/>
  <c r="M41" i="4"/>
  <c r="K41" i="4"/>
  <c r="S53" i="5"/>
  <c r="R67" i="5"/>
  <c r="S27" i="5"/>
  <c r="Q67" i="5"/>
  <c r="S45" i="5"/>
  <c r="S57" i="5"/>
  <c r="S26" i="5"/>
  <c r="S36" i="5"/>
  <c r="S44" i="5"/>
  <c r="S50" i="5"/>
  <c r="S58" i="5"/>
  <c r="F67" i="5"/>
  <c r="S52" i="5"/>
  <c r="S56" i="5"/>
  <c r="J67" i="5"/>
  <c r="O67" i="5"/>
  <c r="S51" i="5"/>
  <c r="S55" i="5"/>
  <c r="S23" i="5"/>
  <c r="S29" i="5"/>
  <c r="S47" i="5"/>
  <c r="S54" i="5"/>
  <c r="S62" i="5"/>
  <c r="S66" i="5"/>
  <c r="Y15" i="6"/>
  <c r="Y16" i="6"/>
  <c r="Y17" i="6"/>
  <c r="Y38" i="6"/>
  <c r="Y53" i="6"/>
  <c r="Y56" i="6"/>
  <c r="Y60" i="6"/>
  <c r="H62" i="6"/>
  <c r="Y49" i="6"/>
  <c r="Y52" i="6"/>
  <c r="Y54" i="6"/>
  <c r="Y55" i="6"/>
  <c r="Y57" i="6"/>
  <c r="Y58" i="6"/>
  <c r="Y59" i="6"/>
  <c r="Y61" i="6"/>
  <c r="R62" i="6"/>
  <c r="J62" i="6"/>
  <c r="L62" i="6"/>
  <c r="Y20" i="6"/>
  <c r="Y21" i="6"/>
  <c r="Y22" i="6"/>
  <c r="Y26" i="6"/>
  <c r="Y30" i="6"/>
  <c r="Y36" i="6"/>
  <c r="P62" i="6"/>
  <c r="T62" i="6"/>
  <c r="U62" i="6"/>
  <c r="X62" i="6"/>
  <c r="Y25" i="6"/>
  <c r="Y29" i="6"/>
  <c r="F62" i="6"/>
  <c r="T7" i="7"/>
  <c r="T15" i="7" s="1"/>
  <c r="T8" i="7"/>
  <c r="E62" i="6"/>
  <c r="Y7" i="6"/>
  <c r="Y8" i="6"/>
  <c r="P67" i="5"/>
  <c r="S6" i="5"/>
  <c r="S10" i="5"/>
  <c r="P21" i="5"/>
  <c r="S21" i="5" s="1"/>
  <c r="N67" i="5"/>
  <c r="P11" i="3"/>
  <c r="Q10" i="3"/>
  <c r="O6" i="1"/>
  <c r="O9" i="1" s="1"/>
  <c r="Y62" i="6" l="1"/>
  <c r="S67" i="5"/>
</calcChain>
</file>

<file path=xl/sharedStrings.xml><?xml version="1.0" encoding="utf-8"?>
<sst xmlns="http://schemas.openxmlformats.org/spreadsheetml/2006/main" count="724" uniqueCount="291">
  <si>
    <t>แบบสรุปรายการจัดซื้อสุกร อาหาร และยา/วัคซีน</t>
  </si>
  <si>
    <t>มาตรการแก้ปัญหาด้านการผลิตและรายได้เพื่อเสริมสร้างความเข้มแข็ง</t>
  </si>
  <si>
    <t>ลำดับ</t>
  </si>
  <si>
    <t>อำเภอ</t>
  </si>
  <si>
    <t>โครงการ</t>
  </si>
  <si>
    <t>กลุ่มที่รองรับ/ที่ตั้ง</t>
  </si>
  <si>
    <t>งบประมาณ</t>
  </si>
  <si>
    <t>พันธุ์สุกรที่กลุ่มเกษตรกรขอ</t>
  </si>
  <si>
    <t>รายการจัดซื้อตามราคากลางของสำนักงานปศุสัตว์</t>
  </si>
  <si>
    <t>เงินคงเหลือ</t>
  </si>
  <si>
    <t>แม่พันธุ์สุกร</t>
  </si>
  <si>
    <t>แม่พันธุ์สุกรตัวละ15,000 บ.</t>
  </si>
  <si>
    <t>อาหาร กก.ละ 20 บาท</t>
  </si>
  <si>
    <t>ยา/วัคซีน ซองละ 35 บ.</t>
  </si>
  <si>
    <t>ตัว</t>
  </si>
  <si>
    <t>ราคา</t>
  </si>
  <si>
    <t>เงิน</t>
  </si>
  <si>
    <t>จำนวน</t>
  </si>
  <si>
    <t>ซอง</t>
  </si>
  <si>
    <t>เมือง นศ.</t>
  </si>
  <si>
    <t>โครงการส่งเสริมกลุ่มอาชีพเกษตรกรผู้เลี้ยงสุกร ต.ท่าเรือ</t>
  </si>
  <si>
    <t>กลุ่มเกษตรกรผู้เลี้ยงสุกร/ต.ท่าเรือ อ.เมือง นศ.</t>
  </si>
  <si>
    <t>สิชล</t>
  </si>
  <si>
    <t>โครงการเลี้ยงสุกรแม่พันธุ์  ต.เทพราช</t>
  </si>
  <si>
    <t>กลุ่มเกษตรกรเลี้ยงสุกรแม่พันธุ์/ต.เทพราช อ.สิชล</t>
  </si>
  <si>
    <t>จุฬาภรณ์</t>
  </si>
  <si>
    <t>โครงการกลุ่มเกษตรอินทรีย์ศรีจุฬา เกษตรทฤษฎีใหม่แบบผสมผสาน</t>
  </si>
  <si>
    <t>กลุ่มเกษตรอินทรีย์ศรีจุฬา/ ต.นาหมอบุญ อ.จุฬาภรณ์</t>
  </si>
  <si>
    <t>รวม</t>
  </si>
  <si>
    <t>แบบสรุปรายการจัดซื้อแพะ อาหาร และยา/เวชภัณฑ์</t>
  </si>
  <si>
    <t>ลำดับที่โครงการ</t>
  </si>
  <si>
    <t>พันธุ์แพะที่กลุ่มเกษตรกรขอ</t>
  </si>
  <si>
    <t>แม่พันธุ์</t>
  </si>
  <si>
    <t>พันธุ์แพะ ตัวละ 4,800 บาท</t>
  </si>
  <si>
    <t>ยาถ่ายพยาธิแบบกินชนิดน้ำ ขวดละ 50 บ.</t>
  </si>
  <si>
    <t>ยา/เวชภัณฑ์</t>
  </si>
  <si>
    <t>กก.</t>
  </si>
  <si>
    <t>ขวด</t>
  </si>
  <si>
    <t>ซองละ 35 บ.</t>
  </si>
  <si>
    <t>ร่อนพิบูลย์</t>
  </si>
  <si>
    <t>โครงการส่งเสริมอาชีพเกษตรกรเพื่อเพิ่มรายได้ในช่วงภัยแล้ง</t>
  </si>
  <si>
    <t>กลุ่มเลี้ยงแพะ/ต.ควนพัง อ.ร่อนพิบูลย์</t>
  </si>
  <si>
    <t>โครงการเลี้ยงแพะ ต.เขาน้อย</t>
  </si>
  <si>
    <t xml:space="preserve">กลุ่มวิสาหกิจชุมชนเกษตรกรเลี้ยงแพะ/ต.เขาน้อย อ.สิชล </t>
  </si>
  <si>
    <t>โครงการเลี้ยงแพะเนื้อขุนมาตรฐาน ต.เสาเภา</t>
  </si>
  <si>
    <t>กลุ่มเกษตรกรเลี้ยงแพะเนื้อขุน/ต.เสาเภา อ.สิชล</t>
  </si>
  <si>
    <t>แบบสรุปรายการจัดซื้อเป็ดเนื้อ อาหาร และยา/เวชภัณฑ์</t>
  </si>
  <si>
    <t>พันธุ์เป็ดตามที่กลุ่มเกษตรกรขอ</t>
  </si>
  <si>
    <t>ลูกเป็ด</t>
  </si>
  <si>
    <t xml:space="preserve"> ๓ เดือน</t>
  </si>
  <si>
    <t>อายุ ๔ เดือน</t>
  </si>
  <si>
    <t>1-7 วัน ตัวละ 60 บ.</t>
  </si>
  <si>
    <t>ชะอวด</t>
  </si>
  <si>
    <t>เลี้ยงเป็ดเนื้อ</t>
  </si>
  <si>
    <t>กลุ่มรับจ้าง/ต.เคร็ง อ.ชะอวด</t>
  </si>
  <si>
    <t>เลี้ยงเป็ดเนื้อ (เป็ดเทศ)</t>
  </si>
  <si>
    <t>กลุ่มรับจ้าง/ ต.เกาะขันธ์ อ.ชะอวด</t>
  </si>
  <si>
    <t>ท่าศาลา</t>
  </si>
  <si>
    <t>เลี้ยงเป็ดเนื้อในสวนปาล์มน้ำมัน</t>
  </si>
  <si>
    <t>กลุ่มเกษตรกรพัฒนา/ต.กลาย อ.ท่าศาลา</t>
  </si>
  <si>
    <t>เลี้ยงเป็ดเนื้อ (บารลี) ในสวนปาล์มน้ำมัน</t>
  </si>
  <si>
    <t>กลุ่มผสมผสาน/ ม.๗ ต.สระแก้ว อ.ท่าศาลา</t>
  </si>
  <si>
    <t>เลี้ยงเป็ดในสวนยางพารา</t>
  </si>
  <si>
    <t>ศูนย์ข้าวชุมชน/ต.ท่าขึ้น อ.ท่าศาลา</t>
  </si>
  <si>
    <t>แบบสรุปรายการจัดซื้อเป็ดไข่ อาหาร และยา/เวชภัณฑ์</t>
  </si>
  <si>
    <t>รายการจัดซื้อที่กลุ่มเกษตรกรขอ</t>
  </si>
  <si>
    <t>เป็ดรุ่น</t>
  </si>
  <si>
    <t>1-7 วัน ตัวละ40 บ.</t>
  </si>
  <si>
    <t>18 สัปดาห์ ตัวละ 250 บ.</t>
  </si>
  <si>
    <t>จำนวน (กก.)</t>
  </si>
  <si>
    <t>เลี้ยงเป็ดไข่ในสวนปาล์ม (ปล่อยทุ่ง)</t>
  </si>
  <si>
    <t>กลุ่มสวนปาล์ม/ต.เคร็ง อ.ชะอวด</t>
  </si>
  <si>
    <t>โครงการส่งเสริมกลุ่มอาชีพเกษตรกรผู้เลี้ยงเป็ดพันธ์ไข่ ต.ท่าไร่</t>
  </si>
  <si>
    <t>กลุ่มเกษตรกรเลี้ยงสัตว์/ต.ท่าไร่ อ.เมือง นศ.</t>
  </si>
  <si>
    <t>นบพิตำ</t>
  </si>
  <si>
    <t>โครงการส่งเสริมการเลี้ยงเป็ดไข่ในชุมชนบ้านสะพานราง</t>
  </si>
  <si>
    <t>กลุ่มเกษตรกรผู้เลี้ยงเป็ด/ต.กะหรอ อ.นบพิตำ</t>
  </si>
  <si>
    <t>โครงการเลี้ยงเป็ดไข่ - ไก่ไข่ ต.ทุ่งใส</t>
  </si>
  <si>
    <t>กลุ่มเกษตรกรชาวสวน/ต.ทุ่งใส อ.สิชล</t>
  </si>
  <si>
    <t>โครงการเลี้ยงเป็ดไข่ - ไก่ไข่ ต.สี่ขีด</t>
  </si>
  <si>
    <t>กลุ่มเกษตรกรชาวสวน/ต.สี่ขีด อ.สิชล</t>
  </si>
  <si>
    <t>เลี้ยงเป็ดไข่ในสวนยางพารา</t>
  </si>
  <si>
    <t>กลุ่มปลูกผักปลอดสารพิษ/ต.ท่าขึ้น อ.ท่าศาลา</t>
  </si>
  <si>
    <t>เลี้ยงเป็ดพันธุ์ไข่ในสวนยางพารา</t>
  </si>
  <si>
    <t>กลุ่มไม้ผลคุณภาพ/ต.ท่าขึ้น อ.ท่าศาลา</t>
  </si>
  <si>
    <t>เลี้ยงเป็ดไข่</t>
  </si>
  <si>
    <t>กลุ่มเกษตรกร/ต.หัวตะพาน อ.ท่าศาลา</t>
  </si>
  <si>
    <t>กลุ่มเกษตรกร/ต.ท่าขึ้น ต.ท่าศาลา</t>
  </si>
  <si>
    <t>เลี้ยงเป็ดไข่ในสวนปาล์มน้ำมัน</t>
  </si>
  <si>
    <t xml:space="preserve">กลุ่มแม่บ้านเกษตรกรบ้านแขก/ม.๑๓ ต.ท่าขึ้น อ.ท่าศาลา </t>
  </si>
  <si>
    <t>กลุ่มนาข้าว/ ม.๓ ต.ท่าศาลา อ.ท่าศาลา</t>
  </si>
  <si>
    <t>กลุ่มไม้ผลคุณภาพ/ม.๘ ต.ท่าขึ้น อ.ท่าศาลา</t>
  </si>
  <si>
    <t>ศูนย์จัดการศัตรูพืช/ต.สระแก้ว อ.ท่าศาลา</t>
  </si>
  <si>
    <t>กลุ่มเลี้ยงเป็ดไข่/ต.โพธิ์ทอง อ.ท่าศาลา</t>
  </si>
  <si>
    <t>เชียรใหญ่</t>
  </si>
  <si>
    <t>ส่งเสริมรายได้ในฤดูแล้ง</t>
  </si>
  <si>
    <t>กลุ่มเกษตรกรผู้ปลูกข้าว/ต.เชียรใหญ่ อ.เชียรใหญ่</t>
  </si>
  <si>
    <t>กลุ่มเกษตรกรผู้ปลูกข้าว/ต.เขาพระบาท อ.เชียรใหญ่</t>
  </si>
  <si>
    <t>กลุ่มเกษตรกรผู้ปลูกข้าว/ต.แม่เจ้าอยู่หัว อ.เชียรใหญ่</t>
  </si>
  <si>
    <t>ส่งเสริมรายได้ให้แก่เกษตรกรในฤดูแล้ง</t>
  </si>
  <si>
    <t>กลุ่มเกษตรกรผู้ปลูกข้าว/ต.การะเกด อ.เชียรใหญ่</t>
  </si>
  <si>
    <t>กลุ่มเกษตรกรผู้ปลูกข้าว/ต.ท่าขนาน อ.เชียรใหญ่</t>
  </si>
  <si>
    <t>กลุ่มเกษตรกรผู้ปลูกข้าว/ต.บ้านกลาง อ.เชียรใหญ่</t>
  </si>
  <si>
    <t>กลุ่มเกษตรกรผู้ปลูกข้าว/ต.ไสหมาก อ.เชียรใหญ่</t>
  </si>
  <si>
    <t>กลุ่มเกษตรกรผู้ปลูกข้าว/ต.บ้านเนิน อ.เชียรใหญ่</t>
  </si>
  <si>
    <t>กลุ่มเกษตรกรผู้ปลูกปาล์มน้ำมัน/ต.เชียรใหญ่ อ.เชียรใหญ่</t>
  </si>
  <si>
    <t>กลุ่มเกษตรกรผู้ปลูกปาล์มน้ำมัน/ต.เขาพระบาท อ.เชียรใหญ่</t>
  </si>
  <si>
    <t>กลุ่มเกษตรกรผู้ปลูกปาล์มน้ำมัน/ต.แม่เจ้าอยู่หัว อ.เชียรใหญ่</t>
  </si>
  <si>
    <t>กลุ่มเกษตรกรผู้ปลูกปาล์มน้ำมัน/ต.ท้องลำเจียก อ.เชียรใหญ่</t>
  </si>
  <si>
    <t>กลุ่มเกษตรกรผู้ปลูกปาล์มน้ำมัน/ต.การะเกด อ.เชียรใหญ่</t>
  </si>
  <si>
    <t>กลุ่มเกษตรกรผู้ปลูกปาล์มน้ำมัน/ต.ท่าขนาน อ.เชียรใหญ่</t>
  </si>
  <si>
    <t>กลุ่มเกษตรกรผู้ปลูกปาล์มน้ำมัน/ต.บ้านกลาง อ.เชียรใหญ่</t>
  </si>
  <si>
    <t>กลุ่มเกษตรกรผู้ปลูกปาล์มน้ำมัน/ต.เสือหึง อ.เชียรใหญ่</t>
  </si>
  <si>
    <t>กลุ่มเกษตรกรผู้ปลูกปาล์มน้ำมัน/ต.ไสหมาก อ.เชียรใหญ่</t>
  </si>
  <si>
    <t>กลุ่มเกษตรกรผู้ปลูกปาล์มน้ำมัน/ต.บ้านเนิน อ.เชียรใหญ่</t>
  </si>
  <si>
    <t>กลุ่มเกษตรกรผู้ปลูกยางพารา/ต.เขาพระบาท อ.เชียรใหญ่</t>
  </si>
  <si>
    <t>กลุ่มเกษตรกรผู้ปลูกยางพารา/ต.แม่เจ้าอยู่หัว อ.เชียรใหญ่</t>
  </si>
  <si>
    <t>กลุ่มเกษตรกรผู้ปลูกยางพารา/ต.เสือหึง อ.เชียรใหญ่</t>
  </si>
  <si>
    <t>แบบสรุปรายการจัดซื้อไก่ไข่ อาหาร และยา/เวชภัณฑ์</t>
  </si>
  <si>
    <t>อนุมัติงบประมาณ</t>
  </si>
  <si>
    <t>พันธุ์ไก่ที่กลุ่มเกษตรกรขอ</t>
  </si>
  <si>
    <t>ลูกไก่</t>
  </si>
  <si>
    <t>2.5 เดือน</t>
  </si>
  <si>
    <t>4 เดือน</t>
  </si>
  <si>
    <t>ราคาตัวละ</t>
  </si>
  <si>
    <t>1-7 วัน ตัวละ 35 บ.</t>
  </si>
  <si>
    <t>บางขัน</t>
  </si>
  <si>
    <t>ส่งเสริมอาชีพทางการเกษตรในการช่วยเหลือเกษตรกรและคนยากจนตามแนวเศรษฐกิจพอเพียง</t>
  </si>
  <si>
    <t>กลุ่มส่งเสริมการปลูกยางพาราคุณภาพดี/ต.บางขัน ต.บ้านลำนาว ต.วังหิน ต.บ้านนิคม อ.บางขัน</t>
  </si>
  <si>
    <t>เลี้ยงไก่ไข่</t>
  </si>
  <si>
    <t>กลุ่มผู้ปลูกพืชผัก/ต.ขอนหาด อ.ชะอวด</t>
  </si>
  <si>
    <t>กลุ่มปลูกผลไม้/ ต.ขอนหาด อ.ชะอวด</t>
  </si>
  <si>
    <t>กลุ่มรับจ้าง/ ต.ขอนหาด อ.ชะอวด</t>
  </si>
  <si>
    <t>กลุ่มผู้ปลูกยางพารา/ต.ขอนหาด อ.ชะอวด</t>
  </si>
  <si>
    <t>กลุ่มผู้ปลูกปาล์มน้ำมัน/ ต.ขอนหาด อ.ชะอวด</t>
  </si>
  <si>
    <t>กลุ่มสวนยางพารา/ ต.ท่าประจะ อ.ชะอวด</t>
  </si>
  <si>
    <t>กลุ่มปาล์มน้ำมัน/ต.ท่าประจะ อ.ชะอวด</t>
  </si>
  <si>
    <t>กลุ่มผลไม้/ ต.เขาพระทอง อ.ชะอวด</t>
  </si>
  <si>
    <t>กลุ่มปาล์มน้ำมัน/ต.เขาพระทอง อ.ชะอวด</t>
  </si>
  <si>
    <t>กลุ่มรับจ้างทั่วไป/ต.เขาพระทอง อ.ชะอวด</t>
  </si>
  <si>
    <t>กลุ่มยางพารา/ต.เขาพระทอง อ.ชะอวด</t>
  </si>
  <si>
    <t>กลุ่มนาข้าว/ต.เขาพระทอง อ.ชะอวด</t>
  </si>
  <si>
    <t>กลุ่มทำสวนยางพารา/ต.วังอ่าง อ.ชะอวด</t>
  </si>
  <si>
    <t>ทุ่งสง</t>
  </si>
  <si>
    <t>กลุ่มเลี้ยงไก่</t>
  </si>
  <si>
    <t>กลุ่มเกษตรกรนำร่องเศรษฐกิจพอเพียง/ม.๑ ต.เขาขาว อ.ทุ่งสง</t>
  </si>
  <si>
    <t>ปากพนัง</t>
  </si>
  <si>
    <t>ส่งเสริมและสนับสนุนกลุ่มเกษตรกรผู้เลี้ยงสัตว์ปีก</t>
  </si>
  <si>
    <t>กล่มเกษตรกรผู้เลี้ยงสัตว์ปีก/อ.ปากพนัง</t>
  </si>
  <si>
    <t>โครงการส่งเสริมการเลี้ยงไก่ไข่ หมู่ที่ 7 ต.นบพิตำ</t>
  </si>
  <si>
    <t>กลุ่มเกษตรกรเลี้ยงไก่ไข่/ม.๗ ต.นบพิตำ อ.นบพิตำ</t>
  </si>
  <si>
    <t>โครงการส่งเสริมอาชีพกลุ่มสตรีอาสาบ้านในตูล</t>
  </si>
  <si>
    <t>กลุ่มสตรีอาสาบ้านในตูล/ต.นาเหรง อ.นบพิตำ</t>
  </si>
  <si>
    <t>โครงการเลี้ยงไก่ไข่เพื่อประกอบอาชีพเสริม</t>
  </si>
  <si>
    <t>กลุ่มเลี้ยงไก่ไข่บ้านนบหน้าถ้ำ/ต.นาเหรง อ.นบพิตำ</t>
  </si>
  <si>
    <t>เลี้ยงไก่พันธุ์ไข่ หมู่ที่ 3 ต.ไทยบุรี</t>
  </si>
  <si>
    <t>กลุ่มเกษตรกรบ้านประตูช้าง/ม.๓ ต.ไทยบุรี อ.ท่าศาลา</t>
  </si>
  <si>
    <t>เลี้ยงไก่ไข่ในสวนยางพารา</t>
  </si>
  <si>
    <t>เลี้ยงไก่ไข่ในสวนยางพารา หมู่ที่ 2 ต.สระแก้ว</t>
  </si>
  <si>
    <t>แม่บ้านเกษตรกร/ม.๒ ต.สระแก้ว อ.ท่าศาลา</t>
  </si>
  <si>
    <t>เลี้ยงไก่ไข่ หมู่ที่ 9 ต.สระแก้ว</t>
  </si>
  <si>
    <t>กลุ่มผสมผสาน/ ม.๙ ต.สระแก้ว อ.ท่าศาลา</t>
  </si>
  <si>
    <t>กลุ่มธนาคารหมู่บ้าน/ต.ดอนตะโก อ.ท่าศาลา</t>
  </si>
  <si>
    <t>กลุ่มเกษตรกร /ต.ไทยบุรี อ.ท่าศาลา</t>
  </si>
  <si>
    <t>กลุ่มพัฒนาเกษตรกร/ต.โพธิ์ทอง อ.ท่าศาลา</t>
  </si>
  <si>
    <t xml:space="preserve">กลุ่มแม่บ้านเกษตรกร/ต.โมคลาน อ.ท่าศาลา </t>
  </si>
  <si>
    <t>กลุ่มส่งเสริมอาชีพเศรษฐกิจพอเพียง/ ต.โมคลาน อ.ท่าศาลา</t>
  </si>
  <si>
    <t>เลี้ยงไก่ไข่ในสวนปาล์มน้ำมัน</t>
  </si>
  <si>
    <t>กลุ่มแม่บ้านเกษตรกร/ม.๒ ต.หัวตะพาน อ.ท่าศาลา</t>
  </si>
  <si>
    <t>เลี้ยงไก่ในสวนยางพารา</t>
  </si>
  <si>
    <t>กลุ่มแม่บ้าน/ม.๑ ต.ไทยบุรี อ.ท่าศาลา</t>
  </si>
  <si>
    <t>กลุ่มแม่บ้าน/ม.๗ ต.ไทยบุรี อ.ท่าศาลา</t>
  </si>
  <si>
    <t>เลี้ยงไก่พื้นเมือง</t>
  </si>
  <si>
    <t>กลุ่มชาวสวนยาง/ม.๙ ต.ไทยบุรี อ.ท่าศาลา</t>
  </si>
  <si>
    <t>กลุ่มเลี้ยงโคพื้นเมือง/ม.๑ ต.หัวตะพาน อ.ท่าศาลา</t>
  </si>
  <si>
    <t>กลุ่มเลี้ยงโคพื้นเมือง/ม.๕ ต.หัวตะพาน อ.ท่าศาลา</t>
  </si>
  <si>
    <t>กลุ่มเกษตรกรพัฒนา/ต.ดอนตะโก อ.ท่าศาลา</t>
  </si>
  <si>
    <t>ช้างกลาง</t>
  </si>
  <si>
    <t>เลี้ยงไก่พันธุ์ไข่เพื่อลดรายจ่ายเพิ่มรายได้ในครัวเรือน</t>
  </si>
  <si>
    <t>กลุ่มเกษตรกรอาชีพสวนยาง/ อ.ช้างกลาง</t>
  </si>
  <si>
    <t>กลุ่มเกษตรกรผู้ปลูกยางพารา/ต.การะเกด อ.เชียรใหญ่</t>
  </si>
  <si>
    <t>แบบสรุปรายการจัดซื้อไก่พื้นเมือง/ไก่สามสายเลือด อาหาร และยา/เวชภัณฑ์</t>
  </si>
  <si>
    <t>ไก่สามสายเลือด</t>
  </si>
  <si>
    <t>ไก่พื้นเมือง</t>
  </si>
  <si>
    <t>อาหาร</t>
  </si>
  <si>
    <t>๒ สป.-๑ ด.</t>
  </si>
  <si>
    <t xml:space="preserve">๓ เดือน </t>
  </si>
  <si>
    <t>นน. ๑- ๒ กก.</t>
  </si>
  <si>
    <t>1-7 วันตัวละ 35 บ.</t>
  </si>
  <si>
    <t>14 วันตัวละ50 บ.</t>
  </si>
  <si>
    <t>4 ด. ตัวละ 250 บ.</t>
  </si>
  <si>
    <t>กก.ละ 20 บ.</t>
  </si>
  <si>
    <t>ขนอม</t>
  </si>
  <si>
    <t xml:space="preserve">ส่งเสริมการเลี้ยงไก่พื้นเมือง </t>
  </si>
  <si>
    <t>กลุ่มเกษตรกรผู้ปลูกยางพารา/ต.ขนอม ต.ควนทอง ต.ท้องเนียน อ.ขนอม</t>
  </si>
  <si>
    <t xml:space="preserve">โครงการส่งเสริมอาชีพเกษตรกรเพื่อเพิ่มรายได้ในช่วงภัยแล้ง </t>
  </si>
  <si>
    <t>กลุ่มเลี้ยงสัตว์ปีก/ อ.ร่อนพิบูลย์</t>
  </si>
  <si>
    <t>ส่งเสริมอาชีพรายได้แก่กลุ่มสวนยาง</t>
  </si>
  <si>
    <t>กลุ่มทำสวนยางพารา/ต.นางหลง อ.ชะอวด</t>
  </si>
  <si>
    <t>ส่งเสริมอาชีพรายได้แก่กลุ่มรับจ้าง</t>
  </si>
  <si>
    <t>กลุ่มรับจ้างทั่วไป/ ต.ชะอวด อ.ชะอวด</t>
  </si>
  <si>
    <t>เลี้ยงไก่พันธุ์พื้นเมือง</t>
  </si>
  <si>
    <t>กลุ่มทำสวนยางพารา/ ต.เคร็ง อ.ชะอวด</t>
  </si>
  <si>
    <t>ส่งเสริมเพิ่มรายได้แก่กลุ่มสวนยาง</t>
  </si>
  <si>
    <t>กลุ่มทำสวนยางพารา/ ต.ควนหนองหงส์ อ.ชะอวด</t>
  </si>
  <si>
    <t>กลุ่มรับจ้าง/ต.วังอ่าง อ.ชะอวด</t>
  </si>
  <si>
    <t>สร้างรายได้เสริมกลุ่มผู้ปลูกยางพาราเพื่อแก้ปัญหาความยากจน</t>
  </si>
  <si>
    <t>กลุ่มผู้ปลูกยางพารา/ต.เกาะขันธ์ อ.ชะอวด</t>
  </si>
  <si>
    <t>พรหมคีรี</t>
  </si>
  <si>
    <t>การส่งเสริมอาชีพและเพิ่มรายได้ให้เกษตรกรกลุ่มผลไม้ ต.บ้านเกาะ</t>
  </si>
  <si>
    <t>กลุ่มไม้ผล/ต.บ้านเกาะ อ.พรหมคีรี</t>
  </si>
  <si>
    <t>ส่งเสริมอาชีพและเพิ่มรายได้ให้เกษตรกรกลุ่มชาวนา ต.นาเรียง</t>
  </si>
  <si>
    <t>กลุ่มเกษตรกรอาชีพชาวนา/ ต.นาเรียง อ.พรหมคีรี</t>
  </si>
  <si>
    <t>การส่งเสริมอาชีพและเพิ่มรายได้ให้เกษตรกรกลุ่มผลไม้และนาข้าว ต.อินคีรี</t>
  </si>
  <si>
    <t>กลุ่มเกษตรกรชาวนาชาวสวน/ ต.อินคีรี อ.พรหมคีรี</t>
  </si>
  <si>
    <t>ทุ่งใหญ่</t>
  </si>
  <si>
    <t>ส่งเสริมอาชีพเลี้ยงไก่พันธุ์พื้นเมืองในหมู่บ้านเศรษฐกิจพอเพียงต้นแบบ</t>
  </si>
  <si>
    <t>สมาชิกครัวเรือนต้นแบบหมู่บ้านเศรษฐกิจพอเพียงต้นแบบ/ม.๓ ต.ทุ่งสัง อ.ทุ่งใหญ่</t>
  </si>
  <si>
    <t>กลุ่มเกษตรกรอาชีพเลี้ยงไก่พันธ์พื้นเมือง ม.๕ ต.กุแหระ อ.ทุ่งใหญ่</t>
  </si>
  <si>
    <t>ส่งเสริมอาชีพเลี้ยงไก่พื้นเมืองเพื่อขยายพันธุ์สู่ชุมชนหมู่บ้านพอเพียง</t>
  </si>
  <si>
    <t>คณะกรรมการหมู่บ้านและกลุ่มแม่บ้านเกษตรกร/ม.๑-ม.๘ ต.กรุงหยัน อ.ทุ่งใหญ่</t>
  </si>
  <si>
    <t>กลุ่มเกษตกร/อาชีพเลี้ยงไก่พันธุ์พื้นเมือง/ ม.๘ ต.ปริก อ.ทุ่งใหญ่</t>
  </si>
  <si>
    <t>หัวไทร</t>
  </si>
  <si>
    <t>เลี้ยงไก่พันธุ์พื้นเมืองหรือลูกผสม  ตำบลหัวไทร</t>
  </si>
  <si>
    <t>กลุ่มเลี้ยงไก่พันธุ์พื้นเมืองหรือลูกผสม ต.หัวไทร อ.หัวไทร</t>
  </si>
  <si>
    <t>เลี้ยงไก่พันธุ์พื้นเมืองหรือลูกผสม  ตำบลหน้าสตน</t>
  </si>
  <si>
    <t>กลุ่มเลี้ยงไก่พันธุ์พื้นเมืองหรือลูกผสม/ต.หน้าสตน อ.หัวไทร</t>
  </si>
  <si>
    <t>เลี้ยงไก่พันธุ์พื้นเมืองหรือลูกผสม  ตำบลทรายขาว</t>
  </si>
  <si>
    <t>กลุ่มเลี้ยงไก่พันธุ์พื้นเมืองหรือลูกผสม/ต.ทรายขาว อ.หัวไทร</t>
  </si>
  <si>
    <t>เลี้ยงไก่พันธุ์พื้นเมืองหรือลูกผสม  ตำบลแหลม</t>
  </si>
  <si>
    <t>กลุ่มเลี้ยงไก่พันธุ์พื้นเมืองหรือลูกผสม/ต.แหลม อ.หัวไทร</t>
  </si>
  <si>
    <t>เลี้ยงไก่พันธุ์พื้นเมืองหรือลูกผสม  ตำบลเขาพังไกร</t>
  </si>
  <si>
    <t>กลุ่มเลี้ยงไก่พันธุ์พื้นเมืองหรือลูกผสม/ต.เขาพังไกร อ.หัวไทร</t>
  </si>
  <si>
    <t>เลี้ยงไก่พันธุ์พื้นเมืองหรือลูกผสม  ตำบลบ้านราม</t>
  </si>
  <si>
    <t>กลุ่มเลี้ยงไก่พันธุ์พื้นเมืองหรือลูกผสม/ต.บ้านราม อ.หัวไทร</t>
  </si>
  <si>
    <t>เลี้ยงไก่พันธุ์พื้นเมืองหรือลูกผสม  ตำบลบางนบ</t>
  </si>
  <si>
    <t>กลุ่มเลี้ยงไก่พันธุ์พื้นเมืองหรือลูกผสม/ต.บางนบ อ.หัวไทร</t>
  </si>
  <si>
    <t>เลี้ยงไก่พันธุ์พื้นเมืองหรือลูกผสม  ตำบลท่าซอม</t>
  </si>
  <si>
    <t>กลุ่มเลี้ยงไก่พันธุ์พื้นเมืองหรือลูกผสม/ต.ท่าซอม อ.หัวไทร</t>
  </si>
  <si>
    <t>เลี้ยงไก่พันธุ์พื้นเมืองหรือลูกผสม  ตำบลควนชะลิก</t>
  </si>
  <si>
    <t>กลุ่มเลี้ยงไก่พันธุ์พื้นเมืองหรือลูกผสม/ต.ควนชลิก อ.หัวไทร</t>
  </si>
  <si>
    <t>เลี้ยงไก่พันธุ์พื้นเมืองหรือลูกผสม  ตำบลรามแก้ว</t>
  </si>
  <si>
    <t>กลุ่มเลี้ยงไก่พันธุ์พื้นเมืองหรือลูกผสม/ต.รามแก้ว อ.หัวไทร</t>
  </si>
  <si>
    <t>เลี้ยงไก่พันธุ์พื้นเมืองหรือลูกผสม  ตำบลเกาะเพชร</t>
  </si>
  <si>
    <t>กลุ่มเลี้ยงไก่พันธุ์พื้นเมืองหรือลูกผสม/ต.เกาะเพชร อ.หัวไทร</t>
  </si>
  <si>
    <t>พระพรหม</t>
  </si>
  <si>
    <t>โครงการส่งเสริมอาชีพเลี้ยงไก่พันธ์พื้นเมืองลูกผสม</t>
  </si>
  <si>
    <t>กลุ่มเลี้ยงไก่พันธุ์พื้นเมืองลูกผสม/ ๒๖ หมู่บ้าน อ.พระพรหม</t>
  </si>
  <si>
    <t>กล่มเกษตรกรผู้เลี้ยงสัตว์ปีก/อ.ปากพนัง ๑๓ ตำบล (๒๐ กลุ่ม)</t>
  </si>
  <si>
    <t>โครงการส่งเสริมการเลี้ยงไก่สามสายเลือด หมู่ที่ ๔ ต.นบพิตำ</t>
  </si>
  <si>
    <t>กลุ่มเกษตรกรเลี้ยงไก่พื้นเมือง/ม.๔ ต.นบพิตำ อ.นบพิตำ</t>
  </si>
  <si>
    <t>โครงการส่งเสริมการเลี้ยงไก่สามสายเลือด ต.นาเหรง</t>
  </si>
  <si>
    <t>กลุ่มเศรษฐกิจพอเพียง/ต.นาเหรง อ.นบพิตำ</t>
  </si>
  <si>
    <t xml:space="preserve">โครงการส่งเสริมการเลี้ยงไก่สามสายเลือด </t>
  </si>
  <si>
    <t>กลุ่มเกษตรกรเลี้ยงไก่พื้นเมือง/ม.๘ ต.นบพิตำ อ.นบพิตำ</t>
  </si>
  <si>
    <t>กลุ่มเลี้ยงไก่ไข่/ม.๒ ต.นบพิตำ อ.นบพิตำ</t>
  </si>
  <si>
    <t>โครงการเลี้ยงไก่พันธุ์พื้นเมือง</t>
  </si>
  <si>
    <t>กลุ่มเลี้ยงไก่พื้นเมืองบ้านยอดเหลือง/ต.นาเหรง อ.นบพิตำ</t>
  </si>
  <si>
    <t>โครงการส่งเสริมการเลี้ยงไก่พื้นเมืองลูกผสม</t>
  </si>
  <si>
    <t>กลุ่มเกษตรกรเลี้ยงไก่พื้นเมือง/ม.๑ ต.ทุ่งโพธิ์ อ.จุฬาภรณ์</t>
  </si>
  <si>
    <t>เลี้ยงไก่พื้นเมืองในสวนมะพร้าว</t>
  </si>
  <si>
    <t>กลุ่มเลี้ยงไก่บ้านสระบัว/ต.ท่าศาลา อ.ท่าศาลา</t>
  </si>
  <si>
    <t>แบบสรุปรายการจัดซื้อโค อาหาร และยา/เวชภัณฑ์</t>
  </si>
  <si>
    <t>รายการที่กลุ่มเกษตรกรขอ</t>
  </si>
  <si>
    <t>โคพันธุ์ลูกผสม (35,000 บาท)</t>
  </si>
  <si>
    <t>ยาถ่ายพยาธิชนิดฉีดขวดละ2,500 บ.</t>
  </si>
  <si>
    <t>ตัวละ</t>
  </si>
  <si>
    <t>จำนวนเงิน</t>
  </si>
  <si>
    <t>ฉวาง</t>
  </si>
  <si>
    <t xml:space="preserve">โครงการเลี้ยงโคพันธุ์เนื้อ (ชาโลเล่) ต.นาแว </t>
  </si>
  <si>
    <t>กลุ่มส่งเสริมการเลี้ยงโคพันธุ์เนื้อ/ต.นาแว อ.ฉวาง</t>
  </si>
  <si>
    <t>โครงการเลี้ยงโคพันธุ์พื้นเมืองบ้านหนองท่อม ต.ไม้เรียง</t>
  </si>
  <si>
    <t>กลุ่มเลี้ยงโคพันธุ์พื้นเมือง/ต.ไม้เรียง อ.ฉวาง</t>
  </si>
  <si>
    <t>โครงการเลี้ยงโคพื้นเมือง ต.นาเขลียง</t>
  </si>
  <si>
    <t>กลุ่มเลี้ยงโคพันธุ์พื้นเมือง/ต.นาเขลียง อ.ฉวาง</t>
  </si>
  <si>
    <t xml:space="preserve">โครงการเลี้ยงโคพันธุ์เนื้อ (ชาโลเล่) ตำบลฉวาง </t>
  </si>
  <si>
    <t>กลุ่มส่งเสริมการเลี้ยงโคพันธุ์เนื้อ/ต.ฉวาง อ.ฉวาง</t>
  </si>
  <si>
    <t>โครงการเลี้ยงโคพันธุ์พื้นเมือง ต.ละอาย</t>
  </si>
  <si>
    <t>กลุ่มอาชีพการเลี้ยงโคพันธุ์พื้นเมือง/ต.ละอาย อ.ฉวาง</t>
  </si>
  <si>
    <t xml:space="preserve">โครงการเลี้ยงโคพันธุ์เนื้อ (ชาโลเล่) ต.จันดี </t>
  </si>
  <si>
    <t>กลุ่มส่งเสริมการเลี้ยงโคพันธุ์เนื้อ/ต.จันดี อ.ฉวาง</t>
  </si>
  <si>
    <t>โครงการเลี้ยงโคพันธุ์พื้นบ้าน ต.ไสหร้า</t>
  </si>
  <si>
    <t>กลุ่มอาชีพการเลี้ยงโคพันธุ์พื้นบ้าน/ต.ไสหร้า อ.ฉวาง</t>
  </si>
  <si>
    <t>โครงการเลี้ยงโคปันลูกขุน ต.เสาเภา</t>
  </si>
  <si>
    <t>กลุ่มเกษตรกรผู้เลี้ยงโค/ม.๑๑ ต.เสาเภา อ.สิชล</t>
  </si>
  <si>
    <t>โครงการเลี้ยงโคปันลูกขุน ต.เทพราช</t>
  </si>
  <si>
    <t>กลุ่มเกษตรกรผู้เลี้ยงโค/ ต.เทพราช อ.สิชล</t>
  </si>
  <si>
    <t>โคเนื้อ (ชาโลเล่)</t>
  </si>
  <si>
    <t>โคพื้นเมือง</t>
  </si>
  <si>
    <t>พ่อพันธุ์</t>
  </si>
  <si>
    <t>แพะขุน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</si>
</sst>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0\ _р_._-;\-* #,##0.00\ _р_._-;_-* &quot;-&quot;??\ _р_._-;_-@_-"/>
  </numFmts>
  <fonts count="4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name val="Angsana New"/>
      <family val="1"/>
    </font>
    <font>
      <sz val="11"/>
      <color theme="1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color theme="1"/>
      <name val="Tahoma"/>
      <family val="2"/>
      <charset val="222"/>
      <scheme val="minor"/>
    </font>
    <font>
      <u/>
      <sz val="11.65"/>
      <color theme="10"/>
      <name val="Tahoma"/>
      <family val="2"/>
      <charset val="222"/>
    </font>
    <font>
      <b/>
      <sz val="10"/>
      <color theme="1"/>
      <name val="Angsana New"/>
      <family val="1"/>
    </font>
    <font>
      <sz val="14"/>
      <name val="Angsana New"/>
      <family val="1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color theme="1"/>
      <name val="Tahoma"/>
      <family val="2"/>
      <charset val="222"/>
      <scheme val="minor"/>
    </font>
    <font>
      <b/>
      <sz val="12"/>
      <color theme="1"/>
      <name val="Tahoma"/>
      <family val="2"/>
      <charset val="222"/>
      <scheme val="minor"/>
    </font>
    <font>
      <sz val="16"/>
      <name val="TH Sarabun New"/>
      <family val="2"/>
    </font>
    <font>
      <b/>
      <sz val="12"/>
      <color theme="1"/>
      <name val="Angsana New"/>
      <family val="1"/>
    </font>
    <font>
      <sz val="10"/>
      <name val="Angsana New"/>
      <family val="1"/>
    </font>
    <font>
      <sz val="16"/>
      <color rgb="FFFF0000"/>
      <name val="Angsana New"/>
      <family val="1"/>
    </font>
    <font>
      <sz val="12"/>
      <name val="Angsana New"/>
      <family val="1"/>
    </font>
    <font>
      <sz val="12"/>
      <color theme="1"/>
      <name val="Angsana New"/>
      <family val="1"/>
    </font>
    <font>
      <b/>
      <sz val="11"/>
      <name val="Angsana New"/>
      <family val="1"/>
    </font>
    <font>
      <b/>
      <sz val="10"/>
      <name val="Angsana New"/>
      <family val="1"/>
    </font>
    <font>
      <sz val="12"/>
      <color rgb="FFFF0000"/>
      <name val="Angsana New"/>
      <family val="1"/>
    </font>
    <font>
      <sz val="10"/>
      <color theme="1"/>
      <name val="Tahoma"/>
      <family val="2"/>
      <charset val="222"/>
      <scheme val="minor"/>
    </font>
    <font>
      <b/>
      <sz val="14"/>
      <color theme="1"/>
      <name val="Tahoma"/>
      <family val="2"/>
      <charset val="22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9" applyNumberFormat="0" applyAlignment="0" applyProtection="0"/>
    <xf numFmtId="0" fontId="21" fillId="21" borderId="10" applyNumberFormat="0" applyAlignment="0" applyProtection="0"/>
    <xf numFmtId="43" fontId="17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9" applyNumberFormat="0" applyAlignment="0" applyProtection="0"/>
    <xf numFmtId="0" fontId="29" fillId="0" borderId="14" applyNumberFormat="0" applyFill="0" applyAlignment="0" applyProtection="0"/>
    <xf numFmtId="0" fontId="30" fillId="22" borderId="0" applyNumberFormat="0" applyBorder="0" applyAlignment="0" applyProtection="0"/>
    <xf numFmtId="0" fontId="22" fillId="0" borderId="0"/>
    <xf numFmtId="0" fontId="17" fillId="23" borderId="15" applyNumberFormat="0" applyFont="0" applyAlignment="0" applyProtection="0"/>
    <xf numFmtId="0" fontId="31" fillId="20" borderId="16" applyNumberFormat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</cellStyleXfs>
  <cellXfs count="308">
    <xf numFmtId="0" fontId="0" fillId="0" borderId="0" xfId="0"/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4" xfId="0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Continuous" vertical="center"/>
    </xf>
    <xf numFmtId="61" fontId="9" fillId="0" borderId="6" xfId="1" applyNumberFormat="1" applyFont="1" applyBorder="1" applyAlignment="1">
      <alignment horizontal="centerContinuous" vertical="center" wrapText="1"/>
    </xf>
    <xf numFmtId="0" fontId="9" fillId="0" borderId="6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/>
    </xf>
    <xf numFmtId="0" fontId="7" fillId="0" borderId="6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61" fontId="9" fillId="0" borderId="6" xfId="1" applyNumberFormat="1" applyFont="1" applyBorder="1" applyAlignment="1">
      <alignment horizontal="center" vertical="center" wrapText="1"/>
    </xf>
    <xf numFmtId="0" fontId="9" fillId="0" borderId="6" xfId="2" applyFont="1" applyFill="1" applyBorder="1" applyAlignment="1" applyProtection="1">
      <alignment horizontal="center"/>
    </xf>
    <xf numFmtId="61" fontId="9" fillId="0" borderId="6" xfId="1" applyNumberFormat="1" applyFont="1" applyFill="1" applyBorder="1" applyAlignment="1">
      <alignment horizontal="center" vertical="center" wrapText="1"/>
    </xf>
    <xf numFmtId="61" fontId="9" fillId="0" borderId="6" xfId="1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top"/>
    </xf>
    <xf numFmtId="0" fontId="13" fillId="0" borderId="8" xfId="0" applyNumberFormat="1" applyFont="1" applyFill="1" applyBorder="1" applyAlignment="1">
      <alignment horizontal="centerContinuous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3" fontId="15" fillId="0" borderId="6" xfId="0" applyNumberFormat="1" applyFont="1" applyFill="1" applyBorder="1" applyAlignment="1">
      <alignment horizontal="center" vertical="top"/>
    </xf>
    <xf numFmtId="59" fontId="15" fillId="0" borderId="6" xfId="0" applyNumberFormat="1" applyFont="1" applyFill="1" applyBorder="1" applyAlignment="1">
      <alignment horizontal="center" vertical="top"/>
    </xf>
    <xf numFmtId="59" fontId="15" fillId="0" borderId="6" xfId="0" applyNumberFormat="1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/>
    </xf>
    <xf numFmtId="3" fontId="4" fillId="0" borderId="6" xfId="0" applyNumberFormat="1" applyFont="1" applyFill="1" applyBorder="1" applyAlignment="1">
      <alignment horizontal="right" vertical="top" wrapText="1"/>
    </xf>
    <xf numFmtId="3" fontId="4" fillId="0" borderId="6" xfId="1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vertical="top"/>
    </xf>
    <xf numFmtId="3" fontId="16" fillId="0" borderId="6" xfId="0" applyNumberFormat="1" applyFont="1" applyFill="1" applyBorder="1" applyAlignment="1">
      <alignment horizontal="right" vertical="top"/>
    </xf>
    <xf numFmtId="3" fontId="14" fillId="0" borderId="6" xfId="1" applyNumberFormat="1" applyFont="1" applyFill="1" applyBorder="1" applyAlignment="1">
      <alignment horizontal="right" vertical="top"/>
    </xf>
    <xf numFmtId="3" fontId="16" fillId="0" borderId="6" xfId="0" applyNumberFormat="1" applyFont="1" applyFill="1" applyBorder="1" applyAlignment="1">
      <alignment horizontal="center" vertical="top"/>
    </xf>
    <xf numFmtId="3" fontId="15" fillId="0" borderId="6" xfId="0" applyNumberFormat="1" applyFont="1" applyFill="1" applyBorder="1" applyAlignment="1">
      <alignment horizontal="right" vertical="top"/>
    </xf>
    <xf numFmtId="3" fontId="4" fillId="0" borderId="6" xfId="0" applyNumberFormat="1" applyFont="1" applyFill="1" applyBorder="1" applyAlignment="1">
      <alignment vertical="top" wrapText="1"/>
    </xf>
    <xf numFmtId="3" fontId="4" fillId="0" borderId="6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vertical="top" wrapText="1"/>
    </xf>
    <xf numFmtId="3" fontId="4" fillId="0" borderId="6" xfId="1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horizontal="center" vertical="top"/>
    </xf>
    <xf numFmtId="3" fontId="7" fillId="0" borderId="6" xfId="0" applyNumberFormat="1" applyFont="1" applyBorder="1" applyAlignment="1">
      <alignment horizontal="right" vertical="top"/>
    </xf>
    <xf numFmtId="3" fontId="7" fillId="0" borderId="6" xfId="1" applyNumberFormat="1" applyFont="1" applyBorder="1" applyAlignment="1">
      <alignment horizontal="right" vertical="top"/>
    </xf>
    <xf numFmtId="3" fontId="6" fillId="0" borderId="6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center"/>
    </xf>
    <xf numFmtId="61" fontId="4" fillId="0" borderId="0" xfId="0" applyNumberFormat="1" applyFont="1"/>
    <xf numFmtId="0" fontId="4" fillId="0" borderId="0" xfId="0" applyFont="1" applyFill="1" applyAlignment="1">
      <alignment horizontal="centerContinuous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top" wrapText="1"/>
    </xf>
    <xf numFmtId="61" fontId="4" fillId="0" borderId="6" xfId="1" applyNumberFormat="1" applyFont="1" applyFill="1" applyBorder="1"/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Continuous" vertical="center" wrapText="1"/>
    </xf>
    <xf numFmtId="0" fontId="36" fillId="0" borderId="7" xfId="0" applyFont="1" applyBorder="1" applyAlignment="1">
      <alignment horizontal="center" vertical="top" wrapText="1"/>
    </xf>
    <xf numFmtId="0" fontId="13" fillId="0" borderId="18" xfId="0" applyFont="1" applyFill="1" applyBorder="1" applyAlignment="1">
      <alignment horizontal="centerContinuous" vertical="center" wrapText="1"/>
    </xf>
    <xf numFmtId="3" fontId="4" fillId="0" borderId="6" xfId="0" applyNumberFormat="1" applyFont="1" applyBorder="1" applyAlignment="1">
      <alignment horizontal="center" vertical="top"/>
    </xf>
    <xf numFmtId="59" fontId="4" fillId="0" borderId="6" xfId="0" applyNumberFormat="1" applyFont="1" applyBorder="1" applyAlignment="1">
      <alignment horizontal="center" vertical="top"/>
    </xf>
    <xf numFmtId="59" fontId="4" fillId="0" borderId="6" xfId="0" applyNumberFormat="1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3" fontId="4" fillId="0" borderId="6" xfId="0" applyNumberFormat="1" applyFont="1" applyBorder="1" applyAlignment="1">
      <alignment horizontal="right" vertical="top"/>
    </xf>
    <xf numFmtId="3" fontId="37" fillId="0" borderId="6" xfId="0" applyNumberFormat="1" applyFont="1" applyFill="1" applyBorder="1" applyAlignment="1">
      <alignment horizontal="right" vertical="top"/>
    </xf>
    <xf numFmtId="3" fontId="7" fillId="0" borderId="6" xfId="0" applyNumberFormat="1" applyFont="1" applyFill="1" applyBorder="1" applyAlignment="1">
      <alignment horizontal="right" vertical="top"/>
    </xf>
    <xf numFmtId="3" fontId="7" fillId="0" borderId="6" xfId="1" applyNumberFormat="1" applyFont="1" applyFill="1" applyBorder="1" applyAlignment="1">
      <alignment vertical="top" wrapText="1"/>
    </xf>
    <xf numFmtId="3" fontId="4" fillId="0" borderId="6" xfId="0" applyNumberFormat="1" applyFont="1" applyFill="1" applyBorder="1" applyAlignment="1">
      <alignment vertical="top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3" fontId="15" fillId="0" borderId="1" xfId="0" applyNumberFormat="1" applyFont="1" applyBorder="1" applyAlignment="1">
      <alignment horizontal="center" vertical="top"/>
    </xf>
    <xf numFmtId="59" fontId="15" fillId="0" borderId="1" xfId="0" applyNumberFormat="1" applyFont="1" applyBorder="1" applyAlignment="1">
      <alignment horizontal="center" vertical="top"/>
    </xf>
    <xf numFmtId="59" fontId="15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3" fontId="4" fillId="0" borderId="6" xfId="0" applyNumberFormat="1" applyFont="1" applyBorder="1" applyAlignment="1">
      <alignment horizontal="right" vertical="top" wrapText="1"/>
    </xf>
    <xf numFmtId="3" fontId="15" fillId="0" borderId="6" xfId="0" applyNumberFormat="1" applyFont="1" applyBorder="1" applyAlignment="1">
      <alignment horizontal="center" vertical="top"/>
    </xf>
    <xf numFmtId="59" fontId="15" fillId="0" borderId="6" xfId="0" applyNumberFormat="1" applyFont="1" applyBorder="1" applyAlignment="1">
      <alignment horizontal="center" vertical="top"/>
    </xf>
    <xf numFmtId="59" fontId="15" fillId="0" borderId="6" xfId="0" applyNumberFormat="1" applyFont="1" applyBorder="1" applyAlignment="1">
      <alignment vertical="top" wrapText="1"/>
    </xf>
    <xf numFmtId="3" fontId="15" fillId="0" borderId="6" xfId="0" applyNumberFormat="1" applyFont="1" applyBorder="1" applyAlignment="1">
      <alignment horizontal="right" vertical="top"/>
    </xf>
    <xf numFmtId="0" fontId="4" fillId="0" borderId="6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3" fontId="7" fillId="0" borderId="6" xfId="0" applyNumberFormat="1" applyFont="1" applyBorder="1"/>
    <xf numFmtId="3" fontId="7" fillId="0" borderId="6" xfId="1" applyNumberFormat="1" applyFont="1" applyFill="1" applyBorder="1" applyAlignment="1">
      <alignment horizontal="right" vertical="top"/>
    </xf>
    <xf numFmtId="3" fontId="7" fillId="0" borderId="6" xfId="0" applyNumberFormat="1" applyFont="1" applyFill="1" applyBorder="1"/>
    <xf numFmtId="3" fontId="7" fillId="0" borderId="6" xfId="1" applyNumberFormat="1" applyFont="1" applyFill="1" applyBorder="1" applyAlignment="1">
      <alignment horizontal="right"/>
    </xf>
    <xf numFmtId="3" fontId="7" fillId="0" borderId="6" xfId="1" applyNumberFormat="1" applyFont="1" applyFill="1" applyBorder="1"/>
    <xf numFmtId="3" fontId="7" fillId="0" borderId="6" xfId="0" applyNumberFormat="1" applyFont="1" applyFill="1" applyBorder="1" applyAlignment="1">
      <alignment vertical="top"/>
    </xf>
    <xf numFmtId="0" fontId="14" fillId="0" borderId="0" xfId="0" applyFont="1"/>
    <xf numFmtId="0" fontId="5" fillId="0" borderId="6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/>
    </xf>
    <xf numFmtId="0" fontId="38" fillId="0" borderId="2" xfId="0" applyFont="1" applyFill="1" applyBorder="1" applyAlignment="1">
      <alignment horizontal="centerContinuous" vertical="top"/>
    </xf>
    <xf numFmtId="0" fontId="5" fillId="0" borderId="3" xfId="0" applyFont="1" applyFill="1" applyBorder="1" applyAlignment="1">
      <alignment horizontal="centerContinuous" vertical="top"/>
    </xf>
    <xf numFmtId="0" fontId="4" fillId="0" borderId="3" xfId="0" applyFont="1" applyFill="1" applyBorder="1" applyAlignment="1">
      <alignment horizontal="centerContinuous" vertical="top"/>
    </xf>
    <xf numFmtId="0" fontId="7" fillId="0" borderId="6" xfId="0" applyFont="1" applyFill="1" applyBorder="1" applyAlignment="1">
      <alignment horizontal="center"/>
    </xf>
    <xf numFmtId="0" fontId="2" fillId="0" borderId="6" xfId="0" applyFont="1" applyBorder="1" applyAlignment="1"/>
    <xf numFmtId="0" fontId="9" fillId="0" borderId="6" xfId="0" applyFont="1" applyFill="1" applyBorder="1" applyAlignment="1">
      <alignment horizontal="centerContinuous"/>
    </xf>
    <xf numFmtId="0" fontId="7" fillId="0" borderId="1" xfId="0" applyFont="1" applyFill="1" applyBorder="1" applyAlignment="1">
      <alignment horizontal="center" vertical="center"/>
    </xf>
    <xf numFmtId="61" fontId="10" fillId="0" borderId="6" xfId="1" applyNumberFormat="1" applyFont="1" applyFill="1" applyBorder="1" applyAlignment="1">
      <alignment horizontal="centerContinuous"/>
    </xf>
    <xf numFmtId="0" fontId="9" fillId="0" borderId="6" xfId="0" applyFont="1" applyFill="1" applyBorder="1"/>
    <xf numFmtId="0" fontId="7" fillId="0" borderId="6" xfId="0" applyFont="1" applyFill="1" applyBorder="1"/>
    <xf numFmtId="0" fontId="8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61" fontId="9" fillId="0" borderId="6" xfId="1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61" fontId="9" fillId="0" borderId="1" xfId="1" applyNumberFormat="1" applyFont="1" applyFill="1" applyBorder="1" applyAlignment="1">
      <alignment horizontal="center" vertical="center" wrapText="1"/>
    </xf>
    <xf numFmtId="61" fontId="9" fillId="0" borderId="1" xfId="1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top"/>
    </xf>
    <xf numFmtId="3" fontId="4" fillId="0" borderId="6" xfId="0" applyNumberFormat="1" applyFont="1" applyFill="1" applyBorder="1"/>
    <xf numFmtId="61" fontId="4" fillId="0" borderId="0" xfId="0" applyNumberFormat="1" applyFont="1" applyFill="1"/>
    <xf numFmtId="59" fontId="15" fillId="0" borderId="20" xfId="0" applyNumberFormat="1" applyFont="1" applyBorder="1" applyAlignment="1">
      <alignment horizontal="center" vertical="top"/>
    </xf>
    <xf numFmtId="59" fontId="15" fillId="0" borderId="20" xfId="0" applyNumberFormat="1" applyFont="1" applyBorder="1" applyAlignment="1">
      <alignment vertical="top" wrapText="1"/>
    </xf>
    <xf numFmtId="0" fontId="4" fillId="0" borderId="20" xfId="0" applyFont="1" applyBorder="1" applyAlignment="1">
      <alignment horizontal="left" vertical="top" wrapText="1"/>
    </xf>
    <xf numFmtId="3" fontId="5" fillId="0" borderId="6" xfId="0" applyNumberFormat="1" applyFont="1" applyBorder="1" applyAlignment="1">
      <alignment horizontal="right" vertical="top"/>
    </xf>
    <xf numFmtId="3" fontId="7" fillId="0" borderId="6" xfId="0" applyNumberFormat="1" applyFont="1" applyBorder="1" applyAlignment="1">
      <alignment horizontal="right" vertical="top" wrapText="1"/>
    </xf>
    <xf numFmtId="3" fontId="4" fillId="0" borderId="0" xfId="0" applyNumberFormat="1" applyFont="1" applyFill="1"/>
    <xf numFmtId="0" fontId="5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Continuous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3" fontId="5" fillId="0" borderId="3" xfId="0" applyNumberFormat="1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8" fillId="0" borderId="6" xfId="0" applyFont="1" applyBorder="1" applyAlignment="1">
      <alignment horizontal="center" vertical="center"/>
    </xf>
    <xf numFmtId="61" fontId="4" fillId="0" borderId="6" xfId="0" applyNumberFormat="1" applyFont="1" applyFill="1" applyBorder="1" applyAlignment="1">
      <alignment horizontal="centerContinuous"/>
    </xf>
    <xf numFmtId="0" fontId="5" fillId="0" borderId="6" xfId="0" applyFont="1" applyBorder="1" applyAlignment="1">
      <alignment horizontal="centerContinuous" vertical="center"/>
    </xf>
    <xf numFmtId="0" fontId="7" fillId="0" borderId="6" xfId="2" applyFont="1" applyFill="1" applyBorder="1" applyAlignment="1" applyProtection="1">
      <alignment horizontal="center" vertical="center" wrapText="1"/>
    </xf>
    <xf numFmtId="61" fontId="10" fillId="0" borderId="7" xfId="1" applyNumberFormat="1" applyFont="1" applyFill="1" applyBorder="1" applyAlignment="1">
      <alignment horizontal="centerContinuous"/>
    </xf>
    <xf numFmtId="0" fontId="7" fillId="0" borderId="0" xfId="0" applyFont="1" applyFill="1" applyAlignment="1">
      <alignment horizontal="centerContinuous"/>
    </xf>
    <xf numFmtId="61" fontId="14" fillId="0" borderId="8" xfId="1" applyNumberFormat="1" applyFont="1" applyFill="1" applyBorder="1" applyAlignment="1">
      <alignment horizontal="center" vertical="center"/>
    </xf>
    <xf numFmtId="0" fontId="35" fillId="0" borderId="18" xfId="0" applyFont="1" applyFill="1" applyBorder="1" applyAlignment="1">
      <alignment horizontal="center" vertical="center"/>
    </xf>
    <xf numFmtId="0" fontId="14" fillId="0" borderId="0" xfId="0" applyFont="1" applyFill="1"/>
    <xf numFmtId="61" fontId="4" fillId="0" borderId="0" xfId="0" applyNumberFormat="1" applyFont="1" applyAlignment="1">
      <alignment vertical="top"/>
    </xf>
    <xf numFmtId="0" fontId="5" fillId="0" borderId="6" xfId="0" applyFont="1" applyFill="1" applyBorder="1" applyAlignment="1">
      <alignment horizontal="center" vertical="center"/>
    </xf>
    <xf numFmtId="61" fontId="7" fillId="0" borderId="6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61" fontId="4" fillId="0" borderId="0" xfId="0" applyNumberFormat="1" applyFont="1" applyAlignment="1"/>
    <xf numFmtId="61" fontId="14" fillId="0" borderId="1" xfId="1" applyNumberFormat="1" applyFont="1" applyFill="1" applyBorder="1" applyAlignment="1">
      <alignment horizontal="left"/>
    </xf>
    <xf numFmtId="3" fontId="9" fillId="0" borderId="1" xfId="1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/>
    </xf>
    <xf numFmtId="61" fontId="15" fillId="0" borderId="6" xfId="0" applyNumberFormat="1" applyFont="1" applyBorder="1" applyAlignment="1">
      <alignment horizontal="center" vertical="top"/>
    </xf>
    <xf numFmtId="61" fontId="15" fillId="0" borderId="6" xfId="0" applyNumberFormat="1" applyFont="1" applyFill="1" applyBorder="1" applyAlignment="1">
      <alignment vertical="top"/>
    </xf>
    <xf numFmtId="61" fontId="4" fillId="0" borderId="6" xfId="0" applyNumberFormat="1" applyFont="1" applyBorder="1" applyAlignment="1">
      <alignment horizontal="left" vertical="top" wrapText="1"/>
    </xf>
    <xf numFmtId="3" fontId="4" fillId="0" borderId="6" xfId="1" applyNumberFormat="1" applyFont="1" applyBorder="1" applyAlignment="1">
      <alignment horizontal="right" vertical="top"/>
    </xf>
    <xf numFmtId="4" fontId="4" fillId="0" borderId="6" xfId="1" applyNumberFormat="1" applyFont="1" applyFill="1" applyBorder="1" applyAlignment="1">
      <alignment horizontal="right" vertical="top"/>
    </xf>
    <xf numFmtId="61" fontId="15" fillId="0" borderId="6" xfId="0" applyNumberFormat="1" applyFont="1" applyFill="1" applyBorder="1" applyAlignment="1">
      <alignment horizontal="center" vertical="top"/>
    </xf>
    <xf numFmtId="61" fontId="4" fillId="0" borderId="6" xfId="0" applyNumberFormat="1" applyFont="1" applyFill="1" applyBorder="1" applyAlignment="1">
      <alignment horizontal="left" vertical="top" wrapText="1"/>
    </xf>
    <xf numFmtId="61" fontId="4" fillId="0" borderId="0" xfId="0" applyNumberFormat="1" applyFont="1" applyFill="1" applyAlignment="1"/>
    <xf numFmtId="61" fontId="15" fillId="0" borderId="6" xfId="0" applyNumberFormat="1" applyFont="1" applyBorder="1" applyAlignment="1">
      <alignment vertical="top"/>
    </xf>
    <xf numFmtId="3" fontId="4" fillId="0" borderId="6" xfId="0" applyNumberFormat="1" applyFont="1" applyBorder="1" applyAlignment="1">
      <alignment vertical="top"/>
    </xf>
    <xf numFmtId="3" fontId="15" fillId="24" borderId="6" xfId="0" applyNumberFormat="1" applyFont="1" applyFill="1" applyBorder="1" applyAlignment="1">
      <alignment horizontal="center" vertical="top"/>
    </xf>
    <xf numFmtId="61" fontId="15" fillId="24" borderId="6" xfId="0" applyNumberFormat="1" applyFont="1" applyFill="1" applyBorder="1" applyAlignment="1">
      <alignment horizontal="center" vertical="top"/>
    </xf>
    <xf numFmtId="61" fontId="15" fillId="24" borderId="6" xfId="0" applyNumberFormat="1" applyFont="1" applyFill="1" applyBorder="1" applyAlignment="1">
      <alignment vertical="top"/>
    </xf>
    <xf numFmtId="61" fontId="4" fillId="24" borderId="6" xfId="0" applyNumberFormat="1" applyFont="1" applyFill="1" applyBorder="1" applyAlignment="1">
      <alignment horizontal="left" vertical="top" wrapText="1"/>
    </xf>
    <xf numFmtId="3" fontId="4" fillId="24" borderId="6" xfId="0" applyNumberFormat="1" applyFont="1" applyFill="1" applyBorder="1" applyAlignment="1">
      <alignment horizontal="right" vertical="top"/>
    </xf>
    <xf numFmtId="3" fontId="15" fillId="24" borderId="6" xfId="0" applyNumberFormat="1" applyFont="1" applyFill="1" applyBorder="1" applyAlignment="1">
      <alignment horizontal="right" vertical="top"/>
    </xf>
    <xf numFmtId="3" fontId="4" fillId="24" borderId="6" xfId="1" applyNumberFormat="1" applyFont="1" applyFill="1" applyBorder="1" applyAlignment="1">
      <alignment horizontal="right" vertical="top"/>
    </xf>
    <xf numFmtId="3" fontId="4" fillId="24" borderId="6" xfId="0" applyNumberFormat="1" applyFont="1" applyFill="1" applyBorder="1" applyAlignment="1">
      <alignment vertical="top"/>
    </xf>
    <xf numFmtId="61" fontId="4" fillId="24" borderId="0" xfId="0" applyNumberFormat="1" applyFont="1" applyFill="1" applyAlignment="1"/>
    <xf numFmtId="3" fontId="40" fillId="0" borderId="6" xfId="0" applyNumberFormat="1" applyFont="1" applyBorder="1" applyAlignment="1">
      <alignment horizontal="center" vertical="top"/>
    </xf>
    <xf numFmtId="61" fontId="40" fillId="0" borderId="6" xfId="0" applyNumberFormat="1" applyFont="1" applyBorder="1" applyAlignment="1">
      <alignment horizontal="center" vertical="top"/>
    </xf>
    <xf numFmtId="61" fontId="40" fillId="0" borderId="6" xfId="0" applyNumberFormat="1" applyFont="1" applyBorder="1" applyAlignment="1">
      <alignment vertical="top"/>
    </xf>
    <xf numFmtId="61" fontId="40" fillId="0" borderId="6" xfId="0" applyNumberFormat="1" applyFont="1" applyBorder="1" applyAlignment="1">
      <alignment horizontal="left" vertical="top" wrapText="1"/>
    </xf>
    <xf numFmtId="3" fontId="40" fillId="0" borderId="6" xfId="0" applyNumberFormat="1" applyFont="1" applyBorder="1" applyAlignment="1">
      <alignment horizontal="right" vertical="top"/>
    </xf>
    <xf numFmtId="3" fontId="40" fillId="0" borderId="6" xfId="1" applyNumberFormat="1" applyFont="1" applyBorder="1" applyAlignment="1">
      <alignment horizontal="right" vertical="top"/>
    </xf>
    <xf numFmtId="61" fontId="4" fillId="0" borderId="6" xfId="0" applyNumberFormat="1" applyFont="1" applyBorder="1" applyAlignment="1"/>
    <xf numFmtId="3" fontId="40" fillId="0" borderId="6" xfId="1" applyNumberFormat="1" applyFont="1" applyFill="1" applyBorder="1" applyAlignment="1">
      <alignment horizontal="right" vertical="top"/>
    </xf>
    <xf numFmtId="3" fontId="40" fillId="0" borderId="6" xfId="0" applyNumberFormat="1" applyFont="1" applyBorder="1" applyAlignment="1">
      <alignment vertical="top"/>
    </xf>
    <xf numFmtId="61" fontId="40" fillId="0" borderId="0" xfId="0" applyNumberFormat="1" applyFont="1" applyAlignment="1"/>
    <xf numFmtId="4" fontId="4" fillId="0" borderId="6" xfId="0" applyNumberFormat="1" applyFont="1" applyFill="1" applyBorder="1" applyAlignment="1">
      <alignment horizontal="right" vertical="top"/>
    </xf>
    <xf numFmtId="4" fontId="41" fillId="0" borderId="6" xfId="0" applyNumberFormat="1" applyFont="1" applyFill="1" applyBorder="1" applyAlignment="1">
      <alignment horizontal="right" vertical="top"/>
    </xf>
    <xf numFmtId="61" fontId="4" fillId="0" borderId="20" xfId="0" applyNumberFormat="1" applyFont="1" applyBorder="1" applyAlignment="1">
      <alignment horizontal="center" vertical="top"/>
    </xf>
    <xf numFmtId="61" fontId="4" fillId="0" borderId="21" xfId="0" applyNumberFormat="1" applyFont="1" applyBorder="1"/>
    <xf numFmtId="61" fontId="4" fillId="0" borderId="6" xfId="0" applyNumberFormat="1" applyFont="1" applyBorder="1" applyAlignment="1">
      <alignment horizontal="right"/>
    </xf>
    <xf numFmtId="3" fontId="7" fillId="0" borderId="6" xfId="48" applyNumberFormat="1" applyFont="1" applyBorder="1" applyAlignment="1">
      <alignment horizontal="right" vertical="top"/>
    </xf>
    <xf numFmtId="61" fontId="4" fillId="0" borderId="0" xfId="0" applyNumberFormat="1" applyFont="1" applyAlignment="1">
      <alignment horizontal="center" vertical="top"/>
    </xf>
    <xf numFmtId="0" fontId="38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3" fontId="5" fillId="0" borderId="3" xfId="0" applyNumberFormat="1" applyFont="1" applyFill="1" applyBorder="1" applyAlignment="1">
      <alignment horizontal="centerContinuous" vertical="top"/>
    </xf>
    <xf numFmtId="0" fontId="4" fillId="0" borderId="1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center" wrapText="1"/>
    </xf>
    <xf numFmtId="61" fontId="4" fillId="0" borderId="6" xfId="1" applyNumberFormat="1" applyFont="1" applyFill="1" applyBorder="1" applyAlignment="1">
      <alignment horizontal="centerContinuous"/>
    </xf>
    <xf numFmtId="61" fontId="10" fillId="0" borderId="1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61" fontId="14" fillId="0" borderId="1" xfId="1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0" fillId="0" borderId="7" xfId="0" applyBorder="1" applyAlignment="1">
      <alignment horizontal="center" vertical="top" wrapText="1"/>
    </xf>
    <xf numFmtId="59" fontId="15" fillId="0" borderId="6" xfId="0" applyNumberFormat="1" applyFont="1" applyFill="1" applyBorder="1" applyAlignment="1">
      <alignment vertical="top"/>
    </xf>
    <xf numFmtId="0" fontId="41" fillId="0" borderId="6" xfId="0" applyFont="1" applyFill="1" applyBorder="1" applyAlignment="1">
      <alignment horizontal="left" vertical="top" wrapText="1"/>
    </xf>
    <xf numFmtId="0" fontId="4" fillId="0" borderId="0" xfId="0" applyFont="1" applyFill="1" applyAlignment="1"/>
    <xf numFmtId="3" fontId="4" fillId="0" borderId="6" xfId="0" applyNumberFormat="1" applyFont="1" applyFill="1" applyBorder="1" applyAlignment="1">
      <alignment horizontal="center" vertical="top"/>
    </xf>
    <xf numFmtId="59" fontId="4" fillId="0" borderId="6" xfId="0" applyNumberFormat="1" applyFont="1" applyFill="1" applyBorder="1" applyAlignment="1">
      <alignment horizontal="center" vertical="top"/>
    </xf>
    <xf numFmtId="59" fontId="4" fillId="0" borderId="6" xfId="0" applyNumberFormat="1" applyFont="1" applyFill="1" applyBorder="1" applyAlignment="1">
      <alignment vertical="top"/>
    </xf>
    <xf numFmtId="3" fontId="41" fillId="0" borderId="6" xfId="0" applyNumberFormat="1" applyFont="1" applyFill="1" applyBorder="1" applyAlignment="1">
      <alignment horizontal="right" vertical="top"/>
    </xf>
    <xf numFmtId="3" fontId="15" fillId="0" borderId="6" xfId="0" applyNumberFormat="1" applyFont="1" applyFill="1" applyBorder="1" applyAlignment="1">
      <alignment vertical="top"/>
    </xf>
    <xf numFmtId="59" fontId="15" fillId="0" borderId="6" xfId="0" applyNumberFormat="1" applyFont="1" applyFill="1" applyBorder="1" applyAlignment="1">
      <alignment horizontal="left" vertical="top"/>
    </xf>
    <xf numFmtId="3" fontId="15" fillId="0" borderId="6" xfId="1" applyNumberFormat="1" applyFont="1" applyFill="1" applyBorder="1" applyAlignment="1">
      <alignment horizontal="right" vertical="top"/>
    </xf>
    <xf numFmtId="0" fontId="41" fillId="0" borderId="6" xfId="0" applyFont="1" applyFill="1" applyBorder="1" applyAlignment="1">
      <alignment vertical="top"/>
    </xf>
    <xf numFmtId="0" fontId="41" fillId="0" borderId="6" xfId="0" applyFont="1" applyFill="1" applyBorder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41" fillId="0" borderId="0" xfId="0" applyFont="1" applyFill="1" applyAlignment="1"/>
    <xf numFmtId="3" fontId="7" fillId="0" borderId="6" xfId="0" applyNumberFormat="1" applyFont="1" applyFill="1" applyBorder="1" applyAlignment="1"/>
    <xf numFmtId="3" fontId="5" fillId="0" borderId="6" xfId="0" applyNumberFormat="1" applyFont="1" applyFill="1" applyBorder="1" applyAlignment="1">
      <alignment horizontal="right" vertical="top"/>
    </xf>
    <xf numFmtId="0" fontId="41" fillId="0" borderId="0" xfId="0" applyFont="1" applyFill="1"/>
    <xf numFmtId="0" fontId="3" fillId="0" borderId="22" xfId="0" applyFont="1" applyFill="1" applyBorder="1" applyAlignment="1">
      <alignment horizontal="centerContinuous"/>
    </xf>
    <xf numFmtId="0" fontId="13" fillId="0" borderId="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Continuous"/>
    </xf>
    <xf numFmtId="0" fontId="38" fillId="0" borderId="3" xfId="0" applyFont="1" applyFill="1" applyBorder="1" applyAlignment="1">
      <alignment horizontal="centerContinuous" vertical="top"/>
    </xf>
    <xf numFmtId="0" fontId="7" fillId="0" borderId="3" xfId="0" applyFont="1" applyFill="1" applyBorder="1" applyAlignment="1">
      <alignment horizontal="centerContinuous" vertical="top"/>
    </xf>
    <xf numFmtId="61" fontId="4" fillId="0" borderId="3" xfId="1" applyNumberFormat="1" applyFont="1" applyFill="1" applyBorder="1" applyAlignment="1">
      <alignment horizontal="centerContinuous"/>
    </xf>
    <xf numFmtId="0" fontId="13" fillId="0" borderId="4" xfId="0" applyFont="1" applyFill="1" applyBorder="1" applyAlignment="1">
      <alignment horizontal="centerContinuous" vertical="center" wrapText="1"/>
    </xf>
    <xf numFmtId="0" fontId="8" fillId="0" borderId="4" xfId="0" applyFont="1" applyBorder="1" applyAlignment="1">
      <alignment horizontal="left"/>
    </xf>
    <xf numFmtId="0" fontId="13" fillId="0" borderId="5" xfId="0" applyFont="1" applyFill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shrinkToFit="1"/>
    </xf>
    <xf numFmtId="61" fontId="38" fillId="0" borderId="6" xfId="0" applyNumberFormat="1" applyFont="1" applyFill="1" applyBorder="1" applyAlignment="1">
      <alignment horizontal="center" vertical="top" wrapText="1"/>
    </xf>
    <xf numFmtId="61" fontId="6" fillId="0" borderId="6" xfId="0" applyNumberFormat="1" applyFont="1" applyFill="1" applyBorder="1" applyAlignment="1">
      <alignment horizontal="centerContinuous" vertical="top" wrapText="1"/>
    </xf>
    <xf numFmtId="61" fontId="9" fillId="0" borderId="6" xfId="0" applyNumberFormat="1" applyFont="1" applyFill="1" applyBorder="1" applyAlignment="1">
      <alignment horizontal="centerContinuous" vertical="top" wrapText="1"/>
    </xf>
    <xf numFmtId="0" fontId="9" fillId="0" borderId="6" xfId="2" applyFont="1" applyFill="1" applyBorder="1" applyAlignment="1" applyProtection="1">
      <alignment horizontal="center" vertical="top" wrapText="1"/>
    </xf>
    <xf numFmtId="61" fontId="4" fillId="0" borderId="6" xfId="1" applyNumberFormat="1" applyFont="1" applyFill="1" applyBorder="1" applyAlignment="1">
      <alignment horizontal="centerContinuous" vertical="top"/>
    </xf>
    <xf numFmtId="0" fontId="41" fillId="0" borderId="1" xfId="0" applyNumberFormat="1" applyFont="1" applyFill="1" applyBorder="1" applyAlignment="1">
      <alignment horizontal="center" vertical="top" wrapText="1"/>
    </xf>
    <xf numFmtId="61" fontId="38" fillId="0" borderId="6" xfId="0" applyNumberFormat="1" applyFont="1" applyFill="1" applyBorder="1" applyAlignment="1">
      <alignment horizontal="centerContinuous" vertical="top" wrapText="1"/>
    </xf>
    <xf numFmtId="61" fontId="10" fillId="0" borderId="18" xfId="1" applyNumberFormat="1" applyFont="1" applyFill="1" applyBorder="1" applyAlignment="1">
      <alignment horizontal="centerContinuous"/>
    </xf>
    <xf numFmtId="61" fontId="10" fillId="0" borderId="8" xfId="1" applyNumberFormat="1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43" fillId="0" borderId="0" xfId="0" applyFont="1" applyFill="1" applyAlignment="1">
      <alignment horizontal="centerContinuous" vertical="top"/>
    </xf>
    <xf numFmtId="0" fontId="11" fillId="0" borderId="5" xfId="0" applyNumberFormat="1" applyFont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61" fontId="7" fillId="0" borderId="1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61" fontId="9" fillId="0" borderId="21" xfId="1" applyNumberFormat="1" applyFont="1" applyFill="1" applyBorder="1" applyAlignment="1">
      <alignment horizontal="center" vertical="center" wrapText="1"/>
    </xf>
    <xf numFmtId="61" fontId="9" fillId="0" borderId="1" xfId="1" applyNumberFormat="1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" vertical="top" wrapText="1"/>
    </xf>
    <xf numFmtId="3" fontId="42" fillId="0" borderId="6" xfId="0" applyNumberFormat="1" applyFont="1" applyFill="1" applyBorder="1" applyAlignment="1">
      <alignment horizontal="right" vertical="top"/>
    </xf>
    <xf numFmtId="59" fontId="42" fillId="0" borderId="6" xfId="0" applyNumberFormat="1" applyFont="1" applyFill="1" applyBorder="1" applyAlignment="1">
      <alignment horizontal="left" vertical="top"/>
    </xf>
    <xf numFmtId="3" fontId="42" fillId="0" borderId="6" xfId="0" applyNumberFormat="1" applyFont="1" applyFill="1" applyBorder="1" applyAlignment="1">
      <alignment vertical="top"/>
    </xf>
    <xf numFmtId="3" fontId="42" fillId="0" borderId="6" xfId="1" applyNumberFormat="1" applyFont="1" applyFill="1" applyBorder="1" applyAlignment="1">
      <alignment horizontal="right" vertical="top"/>
    </xf>
    <xf numFmtId="0" fontId="42" fillId="0" borderId="6" xfId="0" applyFont="1" applyFill="1" applyBorder="1" applyAlignment="1">
      <alignment horizontal="left" vertical="top"/>
    </xf>
    <xf numFmtId="0" fontId="42" fillId="0" borderId="6" xfId="0" applyFont="1" applyFill="1" applyBorder="1" applyAlignment="1">
      <alignment vertical="top"/>
    </xf>
    <xf numFmtId="59" fontId="41" fillId="0" borderId="6" xfId="0" applyNumberFormat="1" applyFont="1" applyFill="1" applyBorder="1" applyAlignment="1">
      <alignment horizontal="left" vertical="top"/>
    </xf>
    <xf numFmtId="3" fontId="41" fillId="0" borderId="6" xfId="0" applyNumberFormat="1" applyFont="1" applyFill="1" applyBorder="1" applyAlignment="1">
      <alignment vertical="top"/>
    </xf>
    <xf numFmtId="3" fontId="41" fillId="0" borderId="6" xfId="1" applyNumberFormat="1" applyFont="1" applyFill="1" applyBorder="1" applyAlignment="1">
      <alignment horizontal="right" vertical="top"/>
    </xf>
    <xf numFmtId="0" fontId="41" fillId="0" borderId="6" xfId="0" applyFont="1" applyFill="1" applyBorder="1" applyAlignment="1">
      <alignment horizontal="right" vertical="top"/>
    </xf>
    <xf numFmtId="0" fontId="41" fillId="24" borderId="6" xfId="0" applyFont="1" applyFill="1" applyBorder="1" applyAlignment="1">
      <alignment vertical="top"/>
    </xf>
    <xf numFmtId="3" fontId="45" fillId="0" borderId="6" xfId="0" applyNumberFormat="1" applyFont="1" applyFill="1" applyBorder="1" applyAlignment="1">
      <alignment vertical="top"/>
    </xf>
    <xf numFmtId="0" fontId="45" fillId="0" borderId="6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0" fontId="41" fillId="0" borderId="23" xfId="0" applyFont="1" applyFill="1" applyBorder="1"/>
    <xf numFmtId="0" fontId="10" fillId="0" borderId="7" xfId="0" applyFont="1" applyFill="1" applyBorder="1" applyAlignment="1">
      <alignment horizontal="right"/>
    </xf>
    <xf numFmtId="3" fontId="10" fillId="0" borderId="7" xfId="0" applyNumberFormat="1" applyFont="1" applyFill="1" applyBorder="1" applyAlignment="1">
      <alignment horizontal="right" vertical="top"/>
    </xf>
    <xf numFmtId="3" fontId="10" fillId="0" borderId="7" xfId="0" applyNumberFormat="1" applyFont="1" applyFill="1" applyBorder="1" applyAlignment="1">
      <alignment horizontal="right" vertical="center"/>
    </xf>
    <xf numFmtId="3" fontId="38" fillId="0" borderId="7" xfId="0" applyNumberFormat="1" applyFont="1" applyFill="1" applyBorder="1" applyAlignment="1">
      <alignment horizontal="center" vertical="center"/>
    </xf>
    <xf numFmtId="3" fontId="38" fillId="0" borderId="7" xfId="0" applyNumberFormat="1" applyFont="1" applyFill="1" applyBorder="1" applyAlignment="1">
      <alignment horizontal="right" vertical="center"/>
    </xf>
    <xf numFmtId="3" fontId="10" fillId="0" borderId="7" xfId="0" applyNumberFormat="1" applyFont="1" applyFill="1" applyBorder="1" applyAlignment="1">
      <alignment vertical="center"/>
    </xf>
    <xf numFmtId="3" fontId="43" fillId="0" borderId="7" xfId="0" applyNumberFormat="1" applyFont="1" applyFill="1" applyBorder="1" applyAlignment="1">
      <alignment vertical="center"/>
    </xf>
    <xf numFmtId="3" fontId="43" fillId="0" borderId="7" xfId="0" applyNumberFormat="1" applyFont="1" applyFill="1" applyBorder="1" applyAlignment="1">
      <alignment horizontal="right" vertical="center"/>
    </xf>
    <xf numFmtId="3" fontId="10" fillId="0" borderId="7" xfId="1" applyNumberFormat="1" applyFont="1" applyFill="1" applyBorder="1" applyAlignment="1">
      <alignment horizontal="right" vertical="center"/>
    </xf>
    <xf numFmtId="3" fontId="44" fillId="0" borderId="7" xfId="1" applyNumberFormat="1" applyFont="1" applyFill="1" applyBorder="1" applyAlignment="1">
      <alignment horizontal="right" vertical="center"/>
    </xf>
    <xf numFmtId="3" fontId="44" fillId="0" borderId="7" xfId="0" applyNumberFormat="1" applyFont="1" applyFill="1" applyBorder="1"/>
    <xf numFmtId="3" fontId="10" fillId="0" borderId="7" xfId="1" applyNumberFormat="1" applyFont="1" applyFill="1" applyBorder="1" applyAlignment="1">
      <alignment horizontal="right" vertical="top"/>
    </xf>
    <xf numFmtId="0" fontId="15" fillId="0" borderId="0" xfId="0" applyFont="1" applyFill="1" applyAlignment="1">
      <alignment horizontal="center"/>
    </xf>
    <xf numFmtId="61" fontId="14" fillId="0" borderId="0" xfId="1" applyNumberFormat="1" applyFont="1" applyFill="1"/>
    <xf numFmtId="61" fontId="4" fillId="0" borderId="0" xfId="1" applyNumberFormat="1" applyFont="1" applyFill="1"/>
    <xf numFmtId="0" fontId="5" fillId="0" borderId="19" xfId="0" applyFont="1" applyFill="1" applyBorder="1" applyAlignment="1">
      <alignment horizontal="centerContinuous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Continuous" vertical="center" wrapText="1"/>
    </xf>
    <xf numFmtId="0" fontId="10" fillId="0" borderId="6" xfId="0" applyFont="1" applyFill="1" applyBorder="1" applyAlignment="1">
      <alignment horizontal="centerContinuous" vertical="center"/>
    </xf>
    <xf numFmtId="0" fontId="44" fillId="0" borderId="2" xfId="0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top" wrapText="1"/>
    </xf>
    <xf numFmtId="3" fontId="10" fillId="0" borderId="6" xfId="0" applyNumberFormat="1" applyFont="1" applyFill="1" applyBorder="1" applyAlignment="1">
      <alignment horizontal="center" vertical="top"/>
    </xf>
    <xf numFmtId="59" fontId="10" fillId="0" borderId="6" xfId="0" applyNumberFormat="1" applyFont="1" applyFill="1" applyBorder="1" applyAlignment="1">
      <alignment horizontal="center" vertical="top"/>
    </xf>
    <xf numFmtId="59" fontId="10" fillId="0" borderId="6" xfId="0" applyNumberFormat="1" applyFont="1" applyFill="1" applyBorder="1" applyAlignment="1">
      <alignment vertical="top" wrapText="1"/>
    </xf>
    <xf numFmtId="0" fontId="10" fillId="0" borderId="6" xfId="0" applyFont="1" applyFill="1" applyBorder="1" applyAlignment="1">
      <alignment horizontal="left" vertical="top" wrapText="1"/>
    </xf>
    <xf numFmtId="3" fontId="4" fillId="0" borderId="6" xfId="1" applyNumberFormat="1" applyFont="1" applyFill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61" fontId="4" fillId="0" borderId="6" xfId="0" applyNumberFormat="1" applyFont="1" applyBorder="1" applyAlignment="1">
      <alignment vertical="top"/>
    </xf>
    <xf numFmtId="0" fontId="10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vertical="top"/>
    </xf>
    <xf numFmtId="3" fontId="4" fillId="0" borderId="6" xfId="1" applyNumberFormat="1" applyFont="1" applyBorder="1" applyAlignment="1">
      <alignment horizontal="center" vertical="top"/>
    </xf>
    <xf numFmtId="0" fontId="41" fillId="0" borderId="0" xfId="0" applyFont="1"/>
    <xf numFmtId="0" fontId="41" fillId="0" borderId="0" xfId="0" applyFont="1" applyAlignment="1">
      <alignment horizontal="center" vertical="top"/>
    </xf>
    <xf numFmtId="61" fontId="41" fillId="0" borderId="0" xfId="0" applyNumberFormat="1" applyFont="1"/>
    <xf numFmtId="0" fontId="44" fillId="0" borderId="6" xfId="0" applyFont="1" applyFill="1" applyBorder="1" applyAlignment="1">
      <alignment horizontal="centerContinuous" vertical="center"/>
    </xf>
    <xf numFmtId="0" fontId="38" fillId="0" borderId="2" xfId="0" applyFont="1" applyFill="1" applyBorder="1" applyAlignment="1">
      <alignment horizontal="centerContinuous" vertical="center"/>
    </xf>
    <xf numFmtId="0" fontId="43" fillId="0" borderId="6" xfId="0" applyFont="1" applyFill="1" applyBorder="1" applyAlignment="1">
      <alignment horizontal="centerContinuous" vertical="center"/>
    </xf>
    <xf numFmtId="59" fontId="42" fillId="0" borderId="6" xfId="0" applyNumberFormat="1" applyFont="1" applyFill="1" applyBorder="1" applyAlignment="1">
      <alignment vertical="top"/>
    </xf>
    <xf numFmtId="59" fontId="41" fillId="0" borderId="6" xfId="0" applyNumberFormat="1" applyFont="1" applyFill="1" applyBorder="1" applyAlignment="1">
      <alignment vertical="top"/>
    </xf>
  </cellXfs>
  <cellStyles count="5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" xfId="1" builtinId="3"/>
    <cellStyle name="Comma 2" xfId="30"/>
    <cellStyle name="Comma 3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yperlink" xfId="2" builtinId="8"/>
    <cellStyle name="Input" xfId="38"/>
    <cellStyle name="Linked Cell" xfId="39"/>
    <cellStyle name="Neutral" xfId="40"/>
    <cellStyle name="Normal" xfId="0" builtinId="0"/>
    <cellStyle name="Normal 2" xfId="41"/>
    <cellStyle name="Note" xfId="42"/>
    <cellStyle name="Output" xfId="43"/>
    <cellStyle name="Title" xfId="44"/>
    <cellStyle name="Total" xfId="45"/>
    <cellStyle name="Warning Text" xfId="46"/>
    <cellStyle name="เครื่องหมายจุลภาค 2" xfId="47"/>
    <cellStyle name="เครื่องหมายจุลภาค 2 2" xfId="48"/>
    <cellStyle name="ปกติ 2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Y62"/>
  <sheetViews>
    <sheetView zoomScaleNormal="100" workbookViewId="0">
      <selection activeCell="L15" sqref="L15"/>
    </sheetView>
  </sheetViews>
  <sheetFormatPr defaultColWidth="9" defaultRowHeight="23.25" x14ac:dyDescent="0.5"/>
  <cols>
    <col min="1" max="1" width="5.25" style="211" customWidth="1"/>
    <col min="2" max="2" width="4.75" style="211" customWidth="1"/>
    <col min="3" max="3" width="5.5" style="12" customWidth="1"/>
    <col min="4" max="4" width="8.25" style="12" customWidth="1"/>
    <col min="5" max="5" width="7.25" style="12" customWidth="1"/>
    <col min="6" max="6" width="4.75" style="12" customWidth="1"/>
    <col min="7" max="7" width="6.125" style="12" customWidth="1"/>
    <col min="8" max="8" width="5.875" style="278" customWidth="1"/>
    <col min="9" max="9" width="6.625" style="278" customWidth="1"/>
    <col min="10" max="10" width="5.625" style="122" customWidth="1"/>
    <col min="11" max="11" width="6.75" style="122" customWidth="1"/>
    <col min="12" max="12" width="5.5" style="122" customWidth="1"/>
    <col min="13" max="13" width="8.125" style="122" customWidth="1"/>
    <col min="14" max="14" width="4.25" style="279" customWidth="1"/>
    <col min="15" max="15" width="5.375" style="280" customWidth="1"/>
    <col min="16" max="16" width="6.25" style="280" customWidth="1"/>
    <col min="17" max="17" width="5.25" style="280" customWidth="1"/>
    <col min="18" max="18" width="8.125" style="280" customWidth="1"/>
    <col min="19" max="19" width="5.75" style="280" customWidth="1"/>
    <col min="20" max="20" width="7.25" style="280" customWidth="1"/>
    <col min="21" max="21" width="5.125" style="280" customWidth="1"/>
    <col min="22" max="22" width="7.25" style="280" customWidth="1"/>
    <col min="23" max="23" width="3.5" style="280" customWidth="1"/>
    <col min="24" max="24" width="5.625" style="280" customWidth="1"/>
    <col min="25" max="25" width="5.125" style="280" customWidth="1"/>
    <col min="26" max="16384" width="9" style="12"/>
  </cols>
  <sheetData>
    <row r="1" spans="1:25" ht="23.25" customHeight="1" x14ac:dyDescent="0.55000000000000004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57"/>
      <c r="T1" s="57"/>
      <c r="U1" s="57"/>
      <c r="V1" s="57"/>
      <c r="W1" s="57"/>
      <c r="X1" s="57"/>
      <c r="Y1" s="57"/>
    </row>
    <row r="2" spans="1:25" ht="26.25" x14ac:dyDescent="0.55000000000000004">
      <c r="A2" s="216" t="s">
        <v>1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57"/>
      <c r="T2" s="57"/>
      <c r="U2" s="57"/>
      <c r="V2" s="57"/>
      <c r="W2" s="57"/>
      <c r="X2" s="57"/>
      <c r="Y2" s="57"/>
    </row>
    <row r="3" spans="1:25" ht="18.75" customHeight="1" x14ac:dyDescent="0.5">
      <c r="A3" s="217" t="s">
        <v>30</v>
      </c>
      <c r="B3" s="218" t="s">
        <v>3</v>
      </c>
      <c r="C3" s="218" t="s">
        <v>4</v>
      </c>
      <c r="D3" s="218" t="s">
        <v>5</v>
      </c>
      <c r="E3" s="219" t="s">
        <v>6</v>
      </c>
      <c r="F3" s="101" t="s">
        <v>120</v>
      </c>
      <c r="G3" s="101"/>
      <c r="H3" s="101"/>
      <c r="I3" s="101"/>
      <c r="J3" s="101"/>
      <c r="K3" s="101"/>
      <c r="L3" s="101"/>
      <c r="M3" s="101"/>
      <c r="N3" s="220"/>
      <c r="O3" s="221" t="s">
        <v>8</v>
      </c>
      <c r="P3" s="104"/>
      <c r="Q3" s="190"/>
      <c r="R3" s="104"/>
      <c r="S3" s="190"/>
      <c r="T3" s="104"/>
      <c r="U3" s="222"/>
      <c r="V3" s="222"/>
      <c r="W3" s="223"/>
      <c r="X3" s="224"/>
      <c r="Y3" s="225"/>
    </row>
    <row r="4" spans="1:25" ht="18" customHeight="1" x14ac:dyDescent="0.5">
      <c r="A4" s="226"/>
      <c r="B4" s="227"/>
      <c r="C4" s="227"/>
      <c r="D4" s="227"/>
      <c r="E4" s="228"/>
      <c r="F4" s="112" t="s">
        <v>182</v>
      </c>
      <c r="G4" s="229"/>
      <c r="H4" s="18" t="s">
        <v>183</v>
      </c>
      <c r="I4" s="230"/>
      <c r="J4" s="18"/>
      <c r="K4" s="231"/>
      <c r="L4" s="18"/>
      <c r="M4" s="230"/>
      <c r="N4" s="232" t="s">
        <v>15</v>
      </c>
      <c r="O4" s="193" t="s">
        <v>183</v>
      </c>
      <c r="P4" s="193"/>
      <c r="Q4" s="193"/>
      <c r="R4" s="193"/>
      <c r="S4" s="193"/>
      <c r="T4" s="193"/>
      <c r="U4" s="233" t="s">
        <v>184</v>
      </c>
      <c r="V4" s="233"/>
      <c r="W4" s="63" t="s">
        <v>35</v>
      </c>
      <c r="X4" s="63"/>
      <c r="Y4" s="234" t="s">
        <v>9</v>
      </c>
    </row>
    <row r="5" spans="1:25" ht="24.75" customHeight="1" x14ac:dyDescent="0.5">
      <c r="A5" s="226"/>
      <c r="B5" s="227"/>
      <c r="C5" s="227"/>
      <c r="D5" s="227"/>
      <c r="E5" s="228"/>
      <c r="F5" s="235" t="s">
        <v>185</v>
      </c>
      <c r="G5" s="235"/>
      <c r="H5" s="230" t="s">
        <v>185</v>
      </c>
      <c r="I5" s="230"/>
      <c r="J5" s="231" t="s">
        <v>186</v>
      </c>
      <c r="K5" s="231"/>
      <c r="L5" s="230" t="s">
        <v>187</v>
      </c>
      <c r="M5" s="230"/>
      <c r="N5" s="232"/>
      <c r="O5" s="236" t="s">
        <v>188</v>
      </c>
      <c r="P5" s="140"/>
      <c r="Q5" s="237" t="s">
        <v>189</v>
      </c>
      <c r="R5" s="238"/>
      <c r="S5" s="237" t="s">
        <v>190</v>
      </c>
      <c r="T5" s="238"/>
      <c r="U5" s="239" t="s">
        <v>191</v>
      </c>
      <c r="V5" s="239"/>
      <c r="W5" s="32" t="s">
        <v>38</v>
      </c>
      <c r="X5" s="70"/>
      <c r="Y5" s="240"/>
    </row>
    <row r="6" spans="1:25" ht="18.75" customHeight="1" x14ac:dyDescent="0.5">
      <c r="A6" s="241"/>
      <c r="B6" s="227"/>
      <c r="C6" s="227"/>
      <c r="D6" s="227"/>
      <c r="E6" s="242"/>
      <c r="F6" s="243" t="s">
        <v>14</v>
      </c>
      <c r="G6" s="243" t="s">
        <v>16</v>
      </c>
      <c r="H6" s="244" t="s">
        <v>14</v>
      </c>
      <c r="I6" s="244" t="s">
        <v>16</v>
      </c>
      <c r="J6" s="245" t="s">
        <v>14</v>
      </c>
      <c r="K6" s="245" t="s">
        <v>16</v>
      </c>
      <c r="L6" s="245" t="s">
        <v>14</v>
      </c>
      <c r="M6" s="245" t="s">
        <v>16</v>
      </c>
      <c r="N6" s="246"/>
      <c r="O6" s="247" t="s">
        <v>14</v>
      </c>
      <c r="P6" s="248" t="s">
        <v>16</v>
      </c>
      <c r="Q6" s="150" t="s">
        <v>14</v>
      </c>
      <c r="R6" s="248" t="s">
        <v>16</v>
      </c>
      <c r="S6" s="150" t="s">
        <v>14</v>
      </c>
      <c r="T6" s="248" t="s">
        <v>16</v>
      </c>
      <c r="U6" s="249" t="s">
        <v>36</v>
      </c>
      <c r="V6" s="244" t="s">
        <v>16</v>
      </c>
      <c r="W6" s="80" t="s">
        <v>18</v>
      </c>
      <c r="X6" s="81" t="s">
        <v>16</v>
      </c>
      <c r="Y6" s="250"/>
    </row>
    <row r="7" spans="1:25" s="256" customFormat="1" ht="24" customHeight="1" x14ac:dyDescent="0.2">
      <c r="A7" s="251">
        <v>1</v>
      </c>
      <c r="B7" s="252" t="s">
        <v>192</v>
      </c>
      <c r="C7" s="306" t="s">
        <v>193</v>
      </c>
      <c r="D7" s="255" t="s">
        <v>194</v>
      </c>
      <c r="E7" s="251">
        <v>4504500</v>
      </c>
      <c r="F7" s="251"/>
      <c r="G7" s="251"/>
      <c r="H7" s="253">
        <f>I7/N7</f>
        <v>90090</v>
      </c>
      <c r="I7" s="251">
        <v>4504500</v>
      </c>
      <c r="J7" s="253"/>
      <c r="K7" s="251"/>
      <c r="L7" s="253"/>
      <c r="M7" s="251"/>
      <c r="N7" s="254">
        <v>50</v>
      </c>
      <c r="O7" s="254"/>
      <c r="P7" s="254"/>
      <c r="Q7" s="254">
        <v>90090</v>
      </c>
      <c r="R7" s="251">
        <f>Q7*50</f>
        <v>4504500</v>
      </c>
      <c r="S7" s="254"/>
      <c r="T7" s="254"/>
      <c r="U7" s="254"/>
      <c r="V7" s="251"/>
      <c r="W7" s="253"/>
      <c r="X7" s="254"/>
      <c r="Y7" s="254">
        <f t="shared" ref="Y7:Y34" si="0">E7-P7-R7-T7-V7-X7</f>
        <v>0</v>
      </c>
    </row>
    <row r="8" spans="1:25" s="209" customFormat="1" ht="24" customHeight="1" x14ac:dyDescent="0.2">
      <c r="A8" s="205">
        <v>2</v>
      </c>
      <c r="B8" s="257" t="s">
        <v>39</v>
      </c>
      <c r="C8" s="307" t="s">
        <v>195</v>
      </c>
      <c r="D8" s="210" t="s">
        <v>196</v>
      </c>
      <c r="E8" s="205">
        <v>2508000</v>
      </c>
      <c r="F8" s="205"/>
      <c r="G8" s="205"/>
      <c r="H8" s="258"/>
      <c r="I8" s="258"/>
      <c r="J8" s="258"/>
      <c r="K8" s="205"/>
      <c r="L8" s="258">
        <f>M8/N8</f>
        <v>17100</v>
      </c>
      <c r="M8" s="205">
        <v>2052000</v>
      </c>
      <c r="N8" s="259">
        <v>120</v>
      </c>
      <c r="O8" s="259">
        <v>58628</v>
      </c>
      <c r="P8" s="205">
        <f>O8*35</f>
        <v>2051980</v>
      </c>
      <c r="Q8" s="259"/>
      <c r="R8" s="205"/>
      <c r="U8" s="259">
        <f>V8/20</f>
        <v>22801</v>
      </c>
      <c r="V8" s="205">
        <v>456020</v>
      </c>
      <c r="W8" s="258"/>
      <c r="X8" s="259"/>
      <c r="Y8" s="254">
        <f t="shared" si="0"/>
        <v>0</v>
      </c>
    </row>
    <row r="9" spans="1:25" s="209" customFormat="1" ht="24" customHeight="1" x14ac:dyDescent="0.2">
      <c r="A9" s="251">
        <v>21</v>
      </c>
      <c r="B9" s="252" t="s">
        <v>52</v>
      </c>
      <c r="C9" s="306" t="s">
        <v>197</v>
      </c>
      <c r="D9" s="210" t="s">
        <v>198</v>
      </c>
      <c r="E9" s="251">
        <v>4704000</v>
      </c>
      <c r="F9" s="205"/>
      <c r="G9" s="205"/>
      <c r="H9" s="258"/>
      <c r="I9" s="205"/>
      <c r="J9" s="258">
        <f>K9/N9</f>
        <v>67200</v>
      </c>
      <c r="K9" s="251">
        <v>4704000</v>
      </c>
      <c r="L9" s="258"/>
      <c r="M9" s="205"/>
      <c r="N9" s="259">
        <v>70</v>
      </c>
      <c r="O9" s="259"/>
      <c r="P9" s="259"/>
      <c r="Q9" s="259">
        <v>94080</v>
      </c>
      <c r="R9" s="251">
        <f>Q9*50</f>
        <v>4704000</v>
      </c>
      <c r="U9" s="259"/>
      <c r="V9" s="251"/>
      <c r="W9" s="258"/>
      <c r="X9" s="259"/>
      <c r="Y9" s="254">
        <f t="shared" si="0"/>
        <v>0</v>
      </c>
    </row>
    <row r="10" spans="1:25" s="209" customFormat="1" ht="24" customHeight="1" x14ac:dyDescent="0.2">
      <c r="A10" s="251">
        <v>22</v>
      </c>
      <c r="B10" s="252" t="s">
        <v>52</v>
      </c>
      <c r="C10" s="306" t="s">
        <v>199</v>
      </c>
      <c r="D10" s="210" t="s">
        <v>200</v>
      </c>
      <c r="E10" s="251">
        <v>1728300</v>
      </c>
      <c r="F10" s="205"/>
      <c r="G10" s="205"/>
      <c r="H10" s="258"/>
      <c r="I10" s="205"/>
      <c r="J10" s="258">
        <f>K10/N10</f>
        <v>24690</v>
      </c>
      <c r="K10" s="251">
        <v>1728300</v>
      </c>
      <c r="L10" s="258"/>
      <c r="M10" s="205"/>
      <c r="N10" s="259">
        <v>70</v>
      </c>
      <c r="O10" s="259"/>
      <c r="P10" s="259"/>
      <c r="Q10" s="259">
        <v>34566</v>
      </c>
      <c r="R10" s="251">
        <f>Q10*50</f>
        <v>1728300</v>
      </c>
      <c r="U10" s="259"/>
      <c r="V10" s="251"/>
      <c r="W10" s="258"/>
      <c r="X10" s="259"/>
      <c r="Y10" s="254">
        <f t="shared" si="0"/>
        <v>0</v>
      </c>
    </row>
    <row r="11" spans="1:25" s="209" customFormat="1" ht="24" customHeight="1" x14ac:dyDescent="0.2">
      <c r="A11" s="251">
        <v>24</v>
      </c>
      <c r="B11" s="252" t="s">
        <v>52</v>
      </c>
      <c r="C11" s="306" t="s">
        <v>201</v>
      </c>
      <c r="D11" s="210" t="s">
        <v>202</v>
      </c>
      <c r="E11" s="251">
        <v>3397500</v>
      </c>
      <c r="F11" s="205"/>
      <c r="G11" s="205"/>
      <c r="H11" s="258"/>
      <c r="I11" s="205"/>
      <c r="J11" s="258"/>
      <c r="K11" s="205"/>
      <c r="L11" s="258">
        <f>M11/N11</f>
        <v>22650</v>
      </c>
      <c r="M11" s="251">
        <v>3397500</v>
      </c>
      <c r="N11" s="259">
        <v>150</v>
      </c>
      <c r="O11" s="259"/>
      <c r="P11" s="259"/>
      <c r="Q11" s="259"/>
      <c r="R11" s="259"/>
      <c r="S11" s="259">
        <v>13590</v>
      </c>
      <c r="T11" s="205">
        <f>S11*250</f>
        <v>3397500</v>
      </c>
      <c r="U11" s="259"/>
      <c r="V11" s="251"/>
      <c r="W11" s="258"/>
      <c r="X11" s="259"/>
      <c r="Y11" s="254">
        <f t="shared" si="0"/>
        <v>0</v>
      </c>
    </row>
    <row r="12" spans="1:25" s="209" customFormat="1" ht="24" customHeight="1" x14ac:dyDescent="0.2">
      <c r="A12" s="251">
        <v>32</v>
      </c>
      <c r="B12" s="252" t="s">
        <v>52</v>
      </c>
      <c r="C12" s="306" t="s">
        <v>203</v>
      </c>
      <c r="D12" s="210" t="s">
        <v>204</v>
      </c>
      <c r="E12" s="251">
        <v>5149200</v>
      </c>
      <c r="F12" s="205"/>
      <c r="G12" s="205"/>
      <c r="H12" s="258"/>
      <c r="I12" s="251"/>
      <c r="J12" s="258">
        <f>K12/N12</f>
        <v>73560</v>
      </c>
      <c r="K12" s="251">
        <v>5149200</v>
      </c>
      <c r="L12" s="258"/>
      <c r="M12" s="205"/>
      <c r="N12" s="259">
        <v>70</v>
      </c>
      <c r="O12" s="259"/>
      <c r="P12" s="259"/>
      <c r="Q12" s="259">
        <v>102984</v>
      </c>
      <c r="R12" s="251">
        <f>Q12*50</f>
        <v>5149200</v>
      </c>
      <c r="U12" s="259"/>
      <c r="V12" s="251"/>
      <c r="W12" s="258"/>
      <c r="X12" s="259"/>
      <c r="Y12" s="254">
        <f t="shared" si="0"/>
        <v>0</v>
      </c>
    </row>
    <row r="13" spans="1:25" s="209" customFormat="1" ht="24" customHeight="1" x14ac:dyDescent="0.2">
      <c r="A13" s="251">
        <v>41</v>
      </c>
      <c r="B13" s="252" t="s">
        <v>52</v>
      </c>
      <c r="C13" s="306" t="s">
        <v>172</v>
      </c>
      <c r="D13" s="210" t="s">
        <v>205</v>
      </c>
      <c r="E13" s="251">
        <v>1682800</v>
      </c>
      <c r="F13" s="205"/>
      <c r="G13" s="205"/>
      <c r="H13" s="258"/>
      <c r="I13" s="251"/>
      <c r="J13" s="258">
        <f>K13/N13</f>
        <v>24040</v>
      </c>
      <c r="K13" s="251">
        <v>1682800</v>
      </c>
      <c r="L13" s="258"/>
      <c r="M13" s="205"/>
      <c r="N13" s="259">
        <v>70</v>
      </c>
      <c r="O13" s="259"/>
      <c r="P13" s="259"/>
      <c r="Q13" s="259">
        <v>33656</v>
      </c>
      <c r="R13" s="251">
        <f>Q13*50</f>
        <v>1682800</v>
      </c>
      <c r="U13" s="259"/>
      <c r="V13" s="251"/>
      <c r="W13" s="258"/>
      <c r="X13" s="259"/>
      <c r="Y13" s="254">
        <f t="shared" si="0"/>
        <v>0</v>
      </c>
    </row>
    <row r="14" spans="1:25" s="209" customFormat="1" ht="24" customHeight="1" x14ac:dyDescent="0.2">
      <c r="A14" s="260">
        <v>44</v>
      </c>
      <c r="B14" s="252" t="s">
        <v>52</v>
      </c>
      <c r="C14" s="306" t="s">
        <v>206</v>
      </c>
      <c r="D14" s="210" t="s">
        <v>207</v>
      </c>
      <c r="E14" s="251">
        <v>2007600</v>
      </c>
      <c r="F14" s="205"/>
      <c r="G14" s="205"/>
      <c r="H14" s="258"/>
      <c r="I14" s="251"/>
      <c r="J14" s="258">
        <f>K14/N14</f>
        <v>28680</v>
      </c>
      <c r="K14" s="251">
        <v>2007600</v>
      </c>
      <c r="L14" s="258"/>
      <c r="M14" s="205"/>
      <c r="N14" s="259">
        <v>70</v>
      </c>
      <c r="O14" s="259"/>
      <c r="P14" s="259"/>
      <c r="Q14" s="259">
        <v>40152</v>
      </c>
      <c r="R14" s="251">
        <f>Q14*50</f>
        <v>2007600</v>
      </c>
      <c r="U14" s="259"/>
      <c r="V14" s="251"/>
      <c r="W14" s="258"/>
      <c r="X14" s="259"/>
      <c r="Y14" s="254">
        <f t="shared" si="0"/>
        <v>0</v>
      </c>
    </row>
    <row r="15" spans="1:25" s="209" customFormat="1" ht="24" customHeight="1" x14ac:dyDescent="0.2">
      <c r="A15" s="251">
        <v>45</v>
      </c>
      <c r="B15" s="252" t="s">
        <v>208</v>
      </c>
      <c r="C15" s="306" t="s">
        <v>209</v>
      </c>
      <c r="D15" s="210" t="s">
        <v>210</v>
      </c>
      <c r="E15" s="205">
        <f>I15+V15</f>
        <v>320500</v>
      </c>
      <c r="F15" s="205"/>
      <c r="G15" s="205"/>
      <c r="H15" s="258">
        <f>I15/35</f>
        <v>6300</v>
      </c>
      <c r="I15" s="251">
        <v>220500</v>
      </c>
      <c r="J15" s="258"/>
      <c r="K15" s="205"/>
      <c r="L15" s="258"/>
      <c r="M15" s="205"/>
      <c r="N15" s="259">
        <v>35</v>
      </c>
      <c r="O15" s="259"/>
      <c r="P15" s="259"/>
      <c r="Q15" s="254">
        <v>4410</v>
      </c>
      <c r="R15" s="251">
        <f>Q15*50</f>
        <v>220500</v>
      </c>
      <c r="S15" s="259"/>
      <c r="T15" s="205"/>
      <c r="U15" s="259">
        <f t="shared" ref="U15:U21" si="1">V15/20</f>
        <v>5000</v>
      </c>
      <c r="V15" s="251">
        <v>100000</v>
      </c>
      <c r="W15" s="258"/>
      <c r="X15" s="259"/>
      <c r="Y15" s="254">
        <f t="shared" si="0"/>
        <v>0</v>
      </c>
    </row>
    <row r="16" spans="1:25" s="209" customFormat="1" ht="24" customHeight="1" x14ac:dyDescent="0.2">
      <c r="A16" s="251">
        <v>47</v>
      </c>
      <c r="B16" s="252" t="s">
        <v>208</v>
      </c>
      <c r="C16" s="306" t="s">
        <v>211</v>
      </c>
      <c r="D16" s="210" t="s">
        <v>212</v>
      </c>
      <c r="E16" s="205">
        <f>I16+V16</f>
        <v>338000</v>
      </c>
      <c r="F16" s="205"/>
      <c r="G16" s="205"/>
      <c r="H16" s="258">
        <f>I16/35</f>
        <v>6800</v>
      </c>
      <c r="I16" s="251">
        <v>238000</v>
      </c>
      <c r="J16" s="258"/>
      <c r="K16" s="205"/>
      <c r="L16" s="258"/>
      <c r="M16" s="205"/>
      <c r="N16" s="259">
        <v>35</v>
      </c>
      <c r="O16" s="259"/>
      <c r="P16" s="259"/>
      <c r="Q16" s="254">
        <v>4760</v>
      </c>
      <c r="R16" s="251">
        <f>Q16*50</f>
        <v>238000</v>
      </c>
      <c r="S16" s="259"/>
      <c r="T16" s="205"/>
      <c r="U16" s="259">
        <f t="shared" si="1"/>
        <v>5000</v>
      </c>
      <c r="V16" s="251">
        <v>100000</v>
      </c>
      <c r="W16" s="258"/>
      <c r="X16" s="259"/>
      <c r="Y16" s="254">
        <f t="shared" si="0"/>
        <v>0</v>
      </c>
    </row>
    <row r="17" spans="1:25" s="209" customFormat="1" ht="24" customHeight="1" x14ac:dyDescent="0.2">
      <c r="A17" s="251">
        <v>49</v>
      </c>
      <c r="B17" s="252" t="s">
        <v>208</v>
      </c>
      <c r="C17" s="306" t="s">
        <v>213</v>
      </c>
      <c r="D17" s="210" t="s">
        <v>214</v>
      </c>
      <c r="E17" s="205">
        <f>I17+V17</f>
        <v>320500</v>
      </c>
      <c r="F17" s="205"/>
      <c r="G17" s="205"/>
      <c r="H17" s="258">
        <f>I17/35</f>
        <v>6300</v>
      </c>
      <c r="I17" s="251">
        <v>220500</v>
      </c>
      <c r="J17" s="258"/>
      <c r="K17" s="205"/>
      <c r="L17" s="258"/>
      <c r="M17" s="205"/>
      <c r="N17" s="259">
        <v>35</v>
      </c>
      <c r="O17" s="259"/>
      <c r="P17" s="259"/>
      <c r="Q17" s="254">
        <v>4410</v>
      </c>
      <c r="R17" s="251">
        <f>4410*50</f>
        <v>220500</v>
      </c>
      <c r="S17" s="259"/>
      <c r="T17" s="205"/>
      <c r="U17" s="259">
        <f t="shared" si="1"/>
        <v>5000</v>
      </c>
      <c r="V17" s="251">
        <v>100000</v>
      </c>
      <c r="W17" s="258"/>
      <c r="X17" s="259"/>
      <c r="Y17" s="254">
        <f t="shared" si="0"/>
        <v>0</v>
      </c>
    </row>
    <row r="18" spans="1:25" s="261" customFormat="1" ht="24" customHeight="1" x14ac:dyDescent="0.2">
      <c r="A18" s="205">
        <v>56</v>
      </c>
      <c r="B18" s="257" t="s">
        <v>215</v>
      </c>
      <c r="C18" s="307" t="s">
        <v>216</v>
      </c>
      <c r="D18" s="210" t="s">
        <v>217</v>
      </c>
      <c r="E18" s="205">
        <v>45970</v>
      </c>
      <c r="F18" s="205"/>
      <c r="G18" s="205"/>
      <c r="H18" s="258">
        <f>I18/N18</f>
        <v>600</v>
      </c>
      <c r="I18" s="205">
        <v>30000</v>
      </c>
      <c r="J18" s="258"/>
      <c r="K18" s="205"/>
      <c r="L18" s="258"/>
      <c r="M18" s="205"/>
      <c r="N18" s="259">
        <v>50</v>
      </c>
      <c r="O18" s="259"/>
      <c r="P18" s="259"/>
      <c r="Q18" s="259">
        <v>600</v>
      </c>
      <c r="R18" s="205">
        <f>Q18*50</f>
        <v>30000</v>
      </c>
      <c r="S18" s="259"/>
      <c r="T18" s="205"/>
      <c r="U18" s="259">
        <f t="shared" si="1"/>
        <v>751</v>
      </c>
      <c r="V18" s="205">
        <v>15020</v>
      </c>
      <c r="W18" s="258">
        <v>27</v>
      </c>
      <c r="X18" s="259">
        <f t="shared" ref="X18:X32" si="2">W18*35</f>
        <v>945</v>
      </c>
      <c r="Y18" s="254">
        <f t="shared" si="0"/>
        <v>5</v>
      </c>
    </row>
    <row r="19" spans="1:25" s="261" customFormat="1" ht="24" customHeight="1" x14ac:dyDescent="0.2">
      <c r="A19" s="205">
        <v>57</v>
      </c>
      <c r="B19" s="257" t="s">
        <v>215</v>
      </c>
      <c r="C19" s="307" t="s">
        <v>216</v>
      </c>
      <c r="D19" s="210" t="s">
        <v>218</v>
      </c>
      <c r="E19" s="205">
        <v>45970</v>
      </c>
      <c r="F19" s="205"/>
      <c r="G19" s="205"/>
      <c r="H19" s="258">
        <f>I19/N19</f>
        <v>600</v>
      </c>
      <c r="I19" s="205">
        <v>30000</v>
      </c>
      <c r="J19" s="258"/>
      <c r="K19" s="205"/>
      <c r="L19" s="258"/>
      <c r="M19" s="205"/>
      <c r="N19" s="259">
        <v>50</v>
      </c>
      <c r="O19" s="259"/>
      <c r="P19" s="259"/>
      <c r="Q19" s="259">
        <v>600</v>
      </c>
      <c r="R19" s="205">
        <f>Q19*50</f>
        <v>30000</v>
      </c>
      <c r="S19" s="259"/>
      <c r="T19" s="205"/>
      <c r="U19" s="259">
        <f t="shared" si="1"/>
        <v>751</v>
      </c>
      <c r="V19" s="205">
        <v>15020</v>
      </c>
      <c r="W19" s="258">
        <v>27</v>
      </c>
      <c r="X19" s="259">
        <f t="shared" si="2"/>
        <v>945</v>
      </c>
      <c r="Y19" s="254">
        <f t="shared" si="0"/>
        <v>5</v>
      </c>
    </row>
    <row r="20" spans="1:25" s="261" customFormat="1" ht="24" customHeight="1" x14ac:dyDescent="0.2">
      <c r="A20" s="205">
        <v>59</v>
      </c>
      <c r="B20" s="257" t="s">
        <v>215</v>
      </c>
      <c r="C20" s="307" t="s">
        <v>219</v>
      </c>
      <c r="D20" s="210" t="s">
        <v>220</v>
      </c>
      <c r="E20" s="205">
        <v>169080</v>
      </c>
      <c r="F20" s="205"/>
      <c r="G20" s="205"/>
      <c r="H20" s="258">
        <f>I20/N20</f>
        <v>3200</v>
      </c>
      <c r="I20" s="205">
        <v>160000</v>
      </c>
      <c r="J20" s="258"/>
      <c r="K20" s="205"/>
      <c r="L20" s="258"/>
      <c r="M20" s="205"/>
      <c r="N20" s="259">
        <v>50</v>
      </c>
      <c r="O20" s="259"/>
      <c r="P20" s="259"/>
      <c r="Q20" s="259">
        <v>3200</v>
      </c>
      <c r="R20" s="205">
        <f>Q20*50</f>
        <v>160000</v>
      </c>
      <c r="S20" s="259"/>
      <c r="T20" s="205"/>
      <c r="U20" s="259">
        <f t="shared" si="1"/>
        <v>200</v>
      </c>
      <c r="V20" s="205">
        <v>4000</v>
      </c>
      <c r="W20" s="258">
        <v>145</v>
      </c>
      <c r="X20" s="259">
        <f t="shared" si="2"/>
        <v>5075</v>
      </c>
      <c r="Y20" s="254">
        <f t="shared" si="0"/>
        <v>5</v>
      </c>
    </row>
    <row r="21" spans="1:25" s="261" customFormat="1" ht="24" customHeight="1" x14ac:dyDescent="0.2">
      <c r="A21" s="205">
        <v>61</v>
      </c>
      <c r="B21" s="257" t="s">
        <v>215</v>
      </c>
      <c r="C21" s="307" t="s">
        <v>216</v>
      </c>
      <c r="D21" s="210" t="s">
        <v>221</v>
      </c>
      <c r="E21" s="205">
        <v>45970</v>
      </c>
      <c r="F21" s="205"/>
      <c r="G21" s="205"/>
      <c r="H21" s="258">
        <f>I21/N21</f>
        <v>600</v>
      </c>
      <c r="I21" s="205">
        <v>30000</v>
      </c>
      <c r="J21" s="258"/>
      <c r="K21" s="205"/>
      <c r="L21" s="258"/>
      <c r="M21" s="205"/>
      <c r="N21" s="259">
        <v>50</v>
      </c>
      <c r="O21" s="259"/>
      <c r="P21" s="259"/>
      <c r="Q21" s="259">
        <v>600</v>
      </c>
      <c r="R21" s="205">
        <f>Q21*50</f>
        <v>30000</v>
      </c>
      <c r="S21" s="259"/>
      <c r="T21" s="205"/>
      <c r="U21" s="259">
        <f t="shared" si="1"/>
        <v>751</v>
      </c>
      <c r="V21" s="205">
        <v>15020</v>
      </c>
      <c r="W21" s="258">
        <v>27</v>
      </c>
      <c r="X21" s="259">
        <f t="shared" si="2"/>
        <v>945</v>
      </c>
      <c r="Y21" s="254">
        <f t="shared" si="0"/>
        <v>5</v>
      </c>
    </row>
    <row r="22" spans="1:25" s="209" customFormat="1" ht="24" customHeight="1" x14ac:dyDescent="0.2">
      <c r="A22" s="251">
        <v>63</v>
      </c>
      <c r="B22" s="252" t="s">
        <v>222</v>
      </c>
      <c r="C22" s="306" t="s">
        <v>223</v>
      </c>
      <c r="D22" s="210" t="s">
        <v>224</v>
      </c>
      <c r="E22" s="205">
        <v>504000</v>
      </c>
      <c r="F22" s="205"/>
      <c r="G22" s="205"/>
      <c r="H22" s="258"/>
      <c r="I22" s="251"/>
      <c r="J22" s="258"/>
      <c r="K22" s="205"/>
      <c r="L22" s="258">
        <f t="shared" ref="L22:L34" si="3">M22/N22</f>
        <v>2400</v>
      </c>
      <c r="M22" s="251">
        <v>480000</v>
      </c>
      <c r="N22" s="259">
        <v>200</v>
      </c>
      <c r="O22" s="259"/>
      <c r="P22" s="259"/>
      <c r="Q22" s="259"/>
      <c r="R22" s="259"/>
      <c r="S22" s="259">
        <v>1920</v>
      </c>
      <c r="T22" s="205">
        <f t="shared" ref="T22:T34" si="4">S22*250</f>
        <v>480000</v>
      </c>
      <c r="U22" s="259"/>
      <c r="V22" s="251"/>
      <c r="W22" s="258">
        <v>685</v>
      </c>
      <c r="X22" s="259">
        <f t="shared" si="2"/>
        <v>23975</v>
      </c>
      <c r="Y22" s="254">
        <f t="shared" si="0"/>
        <v>25</v>
      </c>
    </row>
    <row r="23" spans="1:25" s="209" customFormat="1" ht="24" customHeight="1" x14ac:dyDescent="0.2">
      <c r="A23" s="251">
        <v>64</v>
      </c>
      <c r="B23" s="252" t="s">
        <v>222</v>
      </c>
      <c r="C23" s="306" t="s">
        <v>225</v>
      </c>
      <c r="D23" s="210" t="s">
        <v>226</v>
      </c>
      <c r="E23" s="205">
        <v>378000</v>
      </c>
      <c r="F23" s="205"/>
      <c r="G23" s="205"/>
      <c r="H23" s="258"/>
      <c r="I23" s="251"/>
      <c r="J23" s="258"/>
      <c r="K23" s="205"/>
      <c r="L23" s="258">
        <f t="shared" si="3"/>
        <v>1800</v>
      </c>
      <c r="M23" s="251">
        <v>360000</v>
      </c>
      <c r="N23" s="259">
        <v>200</v>
      </c>
      <c r="O23" s="259"/>
      <c r="P23" s="259"/>
      <c r="Q23" s="259"/>
      <c r="R23" s="259"/>
      <c r="S23" s="259">
        <v>1440</v>
      </c>
      <c r="T23" s="205">
        <f t="shared" si="4"/>
        <v>360000</v>
      </c>
      <c r="U23" s="259"/>
      <c r="V23" s="251"/>
      <c r="W23" s="258">
        <v>514</v>
      </c>
      <c r="X23" s="259">
        <f t="shared" si="2"/>
        <v>17990</v>
      </c>
      <c r="Y23" s="254">
        <f t="shared" si="0"/>
        <v>10</v>
      </c>
    </row>
    <row r="24" spans="1:25" s="209" customFormat="1" ht="24" customHeight="1" x14ac:dyDescent="0.2">
      <c r="A24" s="251">
        <v>65</v>
      </c>
      <c r="B24" s="252" t="s">
        <v>222</v>
      </c>
      <c r="C24" s="306" t="s">
        <v>227</v>
      </c>
      <c r="D24" s="210" t="s">
        <v>228</v>
      </c>
      <c r="E24" s="205">
        <v>504000</v>
      </c>
      <c r="F24" s="205"/>
      <c r="G24" s="205"/>
      <c r="H24" s="258"/>
      <c r="I24" s="251"/>
      <c r="J24" s="258"/>
      <c r="K24" s="205"/>
      <c r="L24" s="258">
        <f t="shared" si="3"/>
        <v>2400</v>
      </c>
      <c r="M24" s="251">
        <v>480000</v>
      </c>
      <c r="N24" s="259">
        <v>200</v>
      </c>
      <c r="O24" s="259"/>
      <c r="P24" s="259"/>
      <c r="Q24" s="259"/>
      <c r="R24" s="259"/>
      <c r="S24" s="259">
        <v>1920</v>
      </c>
      <c r="T24" s="205">
        <f t="shared" si="4"/>
        <v>480000</v>
      </c>
      <c r="U24" s="259"/>
      <c r="V24" s="251"/>
      <c r="W24" s="258">
        <v>685</v>
      </c>
      <c r="X24" s="259">
        <f t="shared" si="2"/>
        <v>23975</v>
      </c>
      <c r="Y24" s="254">
        <f t="shared" si="0"/>
        <v>25</v>
      </c>
    </row>
    <row r="25" spans="1:25" s="209" customFormat="1" ht="24" customHeight="1" x14ac:dyDescent="0.2">
      <c r="A25" s="251">
        <v>66</v>
      </c>
      <c r="B25" s="252" t="s">
        <v>222</v>
      </c>
      <c r="C25" s="306" t="s">
        <v>229</v>
      </c>
      <c r="D25" s="210" t="s">
        <v>230</v>
      </c>
      <c r="E25" s="205">
        <v>420000</v>
      </c>
      <c r="F25" s="205"/>
      <c r="G25" s="205"/>
      <c r="H25" s="258"/>
      <c r="I25" s="251"/>
      <c r="J25" s="258"/>
      <c r="K25" s="205"/>
      <c r="L25" s="258">
        <f t="shared" si="3"/>
        <v>2000</v>
      </c>
      <c r="M25" s="251">
        <v>400000</v>
      </c>
      <c r="N25" s="259">
        <v>200</v>
      </c>
      <c r="O25" s="259"/>
      <c r="P25" s="259"/>
      <c r="Q25" s="259"/>
      <c r="R25" s="259"/>
      <c r="S25" s="259">
        <v>1600</v>
      </c>
      <c r="T25" s="205">
        <f t="shared" si="4"/>
        <v>400000</v>
      </c>
      <c r="U25" s="259"/>
      <c r="V25" s="251"/>
      <c r="W25" s="258">
        <v>571</v>
      </c>
      <c r="X25" s="259">
        <f t="shared" si="2"/>
        <v>19985</v>
      </c>
      <c r="Y25" s="254">
        <f t="shared" si="0"/>
        <v>15</v>
      </c>
    </row>
    <row r="26" spans="1:25" s="209" customFormat="1" ht="24" customHeight="1" x14ac:dyDescent="0.2">
      <c r="A26" s="251">
        <v>67</v>
      </c>
      <c r="B26" s="252" t="s">
        <v>222</v>
      </c>
      <c r="C26" s="306" t="s">
        <v>231</v>
      </c>
      <c r="D26" s="210" t="s">
        <v>232</v>
      </c>
      <c r="E26" s="205">
        <v>420000</v>
      </c>
      <c r="F26" s="205"/>
      <c r="G26" s="205"/>
      <c r="H26" s="258"/>
      <c r="I26" s="251"/>
      <c r="J26" s="258"/>
      <c r="K26" s="205"/>
      <c r="L26" s="258">
        <f t="shared" si="3"/>
        <v>2000</v>
      </c>
      <c r="M26" s="251">
        <v>400000</v>
      </c>
      <c r="N26" s="259">
        <v>200</v>
      </c>
      <c r="O26" s="259"/>
      <c r="P26" s="259"/>
      <c r="Q26" s="259"/>
      <c r="R26" s="259"/>
      <c r="S26" s="259">
        <v>1600</v>
      </c>
      <c r="T26" s="205">
        <f t="shared" si="4"/>
        <v>400000</v>
      </c>
      <c r="U26" s="259"/>
      <c r="V26" s="251"/>
      <c r="W26" s="258">
        <v>571</v>
      </c>
      <c r="X26" s="259">
        <f t="shared" si="2"/>
        <v>19985</v>
      </c>
      <c r="Y26" s="254">
        <f t="shared" si="0"/>
        <v>15</v>
      </c>
    </row>
    <row r="27" spans="1:25" s="209" customFormat="1" ht="24" customHeight="1" x14ac:dyDescent="0.2">
      <c r="A27" s="251">
        <v>68</v>
      </c>
      <c r="B27" s="252" t="s">
        <v>222</v>
      </c>
      <c r="C27" s="306" t="s">
        <v>233</v>
      </c>
      <c r="D27" s="210" t="s">
        <v>234</v>
      </c>
      <c r="E27" s="205">
        <v>336000</v>
      </c>
      <c r="F27" s="205"/>
      <c r="G27" s="205"/>
      <c r="H27" s="258"/>
      <c r="I27" s="251"/>
      <c r="J27" s="258"/>
      <c r="K27" s="205"/>
      <c r="L27" s="258">
        <f t="shared" si="3"/>
        <v>1600</v>
      </c>
      <c r="M27" s="251">
        <v>320000</v>
      </c>
      <c r="N27" s="259">
        <v>200</v>
      </c>
      <c r="O27" s="259"/>
      <c r="P27" s="259"/>
      <c r="Q27" s="259"/>
      <c r="R27" s="259"/>
      <c r="S27" s="259">
        <v>1280</v>
      </c>
      <c r="T27" s="205">
        <f t="shared" si="4"/>
        <v>320000</v>
      </c>
      <c r="U27" s="259"/>
      <c r="V27" s="251"/>
      <c r="W27" s="258">
        <v>457</v>
      </c>
      <c r="X27" s="259">
        <f t="shared" si="2"/>
        <v>15995</v>
      </c>
      <c r="Y27" s="254">
        <f t="shared" si="0"/>
        <v>5</v>
      </c>
    </row>
    <row r="28" spans="1:25" s="261" customFormat="1" ht="24" customHeight="1" x14ac:dyDescent="0.2">
      <c r="A28" s="251">
        <v>69</v>
      </c>
      <c r="B28" s="252" t="s">
        <v>222</v>
      </c>
      <c r="C28" s="306" t="s">
        <v>235</v>
      </c>
      <c r="D28" s="210" t="s">
        <v>236</v>
      </c>
      <c r="E28" s="205">
        <v>378000</v>
      </c>
      <c r="F28" s="205"/>
      <c r="G28" s="205"/>
      <c r="H28" s="258"/>
      <c r="I28" s="251"/>
      <c r="J28" s="258"/>
      <c r="K28" s="205"/>
      <c r="L28" s="258">
        <f t="shared" si="3"/>
        <v>1800</v>
      </c>
      <c r="M28" s="251">
        <v>360000</v>
      </c>
      <c r="N28" s="259">
        <v>200</v>
      </c>
      <c r="O28" s="259"/>
      <c r="P28" s="259"/>
      <c r="Q28" s="259"/>
      <c r="R28" s="259"/>
      <c r="S28" s="259">
        <v>1440</v>
      </c>
      <c r="T28" s="205">
        <f t="shared" si="4"/>
        <v>360000</v>
      </c>
      <c r="U28" s="259"/>
      <c r="V28" s="251"/>
      <c r="W28" s="258">
        <v>514</v>
      </c>
      <c r="X28" s="259">
        <f t="shared" si="2"/>
        <v>17990</v>
      </c>
      <c r="Y28" s="254">
        <f t="shared" si="0"/>
        <v>10</v>
      </c>
    </row>
    <row r="29" spans="1:25" s="209" customFormat="1" ht="24" customHeight="1" x14ac:dyDescent="0.2">
      <c r="A29" s="251">
        <v>70</v>
      </c>
      <c r="B29" s="252" t="s">
        <v>222</v>
      </c>
      <c r="C29" s="306" t="s">
        <v>237</v>
      </c>
      <c r="D29" s="210" t="s">
        <v>238</v>
      </c>
      <c r="E29" s="205">
        <v>378000</v>
      </c>
      <c r="F29" s="205"/>
      <c r="G29" s="205"/>
      <c r="H29" s="258"/>
      <c r="I29" s="251"/>
      <c r="J29" s="258"/>
      <c r="K29" s="205"/>
      <c r="L29" s="258">
        <f t="shared" si="3"/>
        <v>1800</v>
      </c>
      <c r="M29" s="251">
        <v>360000</v>
      </c>
      <c r="N29" s="259">
        <v>200</v>
      </c>
      <c r="O29" s="259"/>
      <c r="P29" s="259"/>
      <c r="Q29" s="259"/>
      <c r="R29" s="259"/>
      <c r="S29" s="259">
        <v>1440</v>
      </c>
      <c r="T29" s="205">
        <f t="shared" si="4"/>
        <v>360000</v>
      </c>
      <c r="U29" s="259"/>
      <c r="V29" s="251"/>
      <c r="W29" s="258">
        <v>514</v>
      </c>
      <c r="X29" s="259">
        <f t="shared" si="2"/>
        <v>17990</v>
      </c>
      <c r="Y29" s="254">
        <f t="shared" si="0"/>
        <v>10</v>
      </c>
    </row>
    <row r="30" spans="1:25" s="209" customFormat="1" ht="24" customHeight="1" x14ac:dyDescent="0.2">
      <c r="A30" s="251">
        <v>71</v>
      </c>
      <c r="B30" s="252" t="s">
        <v>222</v>
      </c>
      <c r="C30" s="306" t="s">
        <v>239</v>
      </c>
      <c r="D30" s="210" t="s">
        <v>240</v>
      </c>
      <c r="E30" s="205">
        <v>252000</v>
      </c>
      <c r="F30" s="205"/>
      <c r="G30" s="205"/>
      <c r="H30" s="258"/>
      <c r="I30" s="251"/>
      <c r="J30" s="258"/>
      <c r="K30" s="205"/>
      <c r="L30" s="258">
        <f t="shared" si="3"/>
        <v>1200</v>
      </c>
      <c r="M30" s="251">
        <v>240000</v>
      </c>
      <c r="N30" s="259">
        <v>200</v>
      </c>
      <c r="O30" s="259"/>
      <c r="P30" s="259"/>
      <c r="Q30" s="259"/>
      <c r="R30" s="259"/>
      <c r="S30" s="259">
        <v>960</v>
      </c>
      <c r="T30" s="205">
        <f t="shared" si="4"/>
        <v>240000</v>
      </c>
      <c r="U30" s="259"/>
      <c r="V30" s="251"/>
      <c r="W30" s="258">
        <v>342</v>
      </c>
      <c r="X30" s="259">
        <f t="shared" si="2"/>
        <v>11970</v>
      </c>
      <c r="Y30" s="254">
        <f t="shared" si="0"/>
        <v>30</v>
      </c>
    </row>
    <row r="31" spans="1:25" s="209" customFormat="1" ht="24" customHeight="1" x14ac:dyDescent="0.2">
      <c r="A31" s="251">
        <v>72</v>
      </c>
      <c r="B31" s="252" t="s">
        <v>222</v>
      </c>
      <c r="C31" s="306" t="s">
        <v>241</v>
      </c>
      <c r="D31" s="210" t="s">
        <v>242</v>
      </c>
      <c r="E31" s="205">
        <v>210000</v>
      </c>
      <c r="F31" s="205"/>
      <c r="G31" s="205"/>
      <c r="H31" s="258"/>
      <c r="I31" s="251"/>
      <c r="J31" s="258"/>
      <c r="K31" s="205"/>
      <c r="L31" s="258">
        <f t="shared" si="3"/>
        <v>1000</v>
      </c>
      <c r="M31" s="251">
        <v>200000</v>
      </c>
      <c r="N31" s="259">
        <v>200</v>
      </c>
      <c r="O31" s="259"/>
      <c r="P31" s="259"/>
      <c r="Q31" s="259"/>
      <c r="R31" s="259"/>
      <c r="S31" s="259">
        <v>800</v>
      </c>
      <c r="T31" s="205">
        <f t="shared" si="4"/>
        <v>200000</v>
      </c>
      <c r="U31" s="259"/>
      <c r="V31" s="251"/>
      <c r="W31" s="258">
        <v>285</v>
      </c>
      <c r="X31" s="259">
        <f t="shared" si="2"/>
        <v>9975</v>
      </c>
      <c r="Y31" s="254">
        <f t="shared" si="0"/>
        <v>25</v>
      </c>
    </row>
    <row r="32" spans="1:25" s="209" customFormat="1" ht="24" customHeight="1" x14ac:dyDescent="0.2">
      <c r="A32" s="251">
        <v>73</v>
      </c>
      <c r="B32" s="252" t="s">
        <v>222</v>
      </c>
      <c r="C32" s="306" t="s">
        <v>243</v>
      </c>
      <c r="D32" s="210" t="s">
        <v>244</v>
      </c>
      <c r="E32" s="205">
        <v>378000</v>
      </c>
      <c r="F32" s="205"/>
      <c r="G32" s="205"/>
      <c r="H32" s="258"/>
      <c r="I32" s="251"/>
      <c r="J32" s="258"/>
      <c r="K32" s="205"/>
      <c r="L32" s="258">
        <f t="shared" si="3"/>
        <v>1800</v>
      </c>
      <c r="M32" s="251">
        <v>360000</v>
      </c>
      <c r="N32" s="259">
        <v>200</v>
      </c>
      <c r="O32" s="259"/>
      <c r="P32" s="259"/>
      <c r="Q32" s="259"/>
      <c r="R32" s="259"/>
      <c r="S32" s="259">
        <v>1440</v>
      </c>
      <c r="T32" s="205">
        <f t="shared" si="4"/>
        <v>360000</v>
      </c>
      <c r="U32" s="259"/>
      <c r="V32" s="251"/>
      <c r="W32" s="258">
        <v>514</v>
      </c>
      <c r="X32" s="259">
        <f t="shared" si="2"/>
        <v>17990</v>
      </c>
      <c r="Y32" s="254">
        <f t="shared" si="0"/>
        <v>10</v>
      </c>
    </row>
    <row r="33" spans="1:25" s="209" customFormat="1" ht="24" customHeight="1" x14ac:dyDescent="0.2">
      <c r="A33" s="251">
        <v>90</v>
      </c>
      <c r="B33" s="252" t="s">
        <v>245</v>
      </c>
      <c r="C33" s="306" t="s">
        <v>246</v>
      </c>
      <c r="D33" s="210" t="s">
        <v>247</v>
      </c>
      <c r="E33" s="205">
        <v>3433500</v>
      </c>
      <c r="F33" s="205"/>
      <c r="G33" s="205"/>
      <c r="H33" s="258"/>
      <c r="I33" s="251"/>
      <c r="J33" s="258"/>
      <c r="K33" s="205"/>
      <c r="L33" s="258">
        <f t="shared" si="3"/>
        <v>32373</v>
      </c>
      <c r="M33" s="251">
        <v>3237300</v>
      </c>
      <c r="N33" s="259">
        <v>100</v>
      </c>
      <c r="O33" s="259"/>
      <c r="P33" s="259"/>
      <c r="Q33" s="259"/>
      <c r="R33" s="259"/>
      <c r="S33" s="259">
        <v>12949</v>
      </c>
      <c r="T33" s="205">
        <f t="shared" si="4"/>
        <v>3237250</v>
      </c>
      <c r="U33" s="259">
        <f>V33/20</f>
        <v>9810</v>
      </c>
      <c r="V33" s="251">
        <v>196200</v>
      </c>
      <c r="W33" s="258"/>
      <c r="X33" s="259"/>
      <c r="Y33" s="254">
        <f t="shared" si="0"/>
        <v>50</v>
      </c>
    </row>
    <row r="34" spans="1:25" s="209" customFormat="1" ht="24" customHeight="1" x14ac:dyDescent="0.2">
      <c r="A34" s="205">
        <v>91</v>
      </c>
      <c r="B34" s="257" t="s">
        <v>146</v>
      </c>
      <c r="C34" s="307" t="s">
        <v>147</v>
      </c>
      <c r="D34" s="210" t="s">
        <v>248</v>
      </c>
      <c r="E34" s="205">
        <v>12038000</v>
      </c>
      <c r="F34" s="205"/>
      <c r="G34" s="205"/>
      <c r="H34" s="258"/>
      <c r="I34" s="205"/>
      <c r="J34" s="258"/>
      <c r="K34" s="205"/>
      <c r="L34" s="258">
        <f t="shared" si="3"/>
        <v>120380</v>
      </c>
      <c r="M34" s="205">
        <v>12038000</v>
      </c>
      <c r="N34" s="259">
        <v>100</v>
      </c>
      <c r="O34" s="259"/>
      <c r="P34" s="259"/>
      <c r="Q34" s="259"/>
      <c r="R34" s="259"/>
      <c r="S34" s="259">
        <v>48152</v>
      </c>
      <c r="T34" s="205">
        <f t="shared" si="4"/>
        <v>12038000</v>
      </c>
      <c r="U34" s="259"/>
      <c r="V34" s="205"/>
      <c r="W34" s="258"/>
      <c r="X34" s="259"/>
      <c r="Y34" s="254">
        <f t="shared" si="0"/>
        <v>0</v>
      </c>
    </row>
    <row r="35" spans="1:25" s="209" customFormat="1" ht="24" customHeight="1" x14ac:dyDescent="0.2">
      <c r="A35" s="251">
        <v>111</v>
      </c>
      <c r="B35" s="252" t="s">
        <v>74</v>
      </c>
      <c r="C35" s="306" t="s">
        <v>249</v>
      </c>
      <c r="D35" s="210" t="s">
        <v>250</v>
      </c>
      <c r="E35" s="251">
        <v>106400</v>
      </c>
      <c r="F35" s="258">
        <f>G35/N35</f>
        <v>3200</v>
      </c>
      <c r="G35" s="251">
        <v>80000</v>
      </c>
      <c r="H35" s="258"/>
      <c r="I35" s="251"/>
      <c r="J35" s="258"/>
      <c r="K35" s="205"/>
      <c r="L35" s="258"/>
      <c r="M35" s="205"/>
      <c r="N35" s="259">
        <v>25</v>
      </c>
      <c r="O35" s="259">
        <v>2285</v>
      </c>
      <c r="P35" s="251">
        <f>O35*35</f>
        <v>79975</v>
      </c>
      <c r="Q35" s="259"/>
      <c r="R35" s="259"/>
      <c r="S35" s="259"/>
      <c r="T35" s="205"/>
      <c r="U35" s="259">
        <f t="shared" ref="U35:U61" si="5">V35/20</f>
        <v>1321</v>
      </c>
      <c r="V35" s="251">
        <v>26420</v>
      </c>
      <c r="W35" s="258"/>
      <c r="X35" s="259"/>
      <c r="Y35" s="254">
        <f>E35-P35-V35</f>
        <v>5</v>
      </c>
    </row>
    <row r="36" spans="1:25" s="209" customFormat="1" ht="24" customHeight="1" x14ac:dyDescent="0.2">
      <c r="A36" s="251">
        <v>112</v>
      </c>
      <c r="B36" s="252" t="s">
        <v>74</v>
      </c>
      <c r="C36" s="306" t="s">
        <v>251</v>
      </c>
      <c r="D36" s="210" t="s">
        <v>252</v>
      </c>
      <c r="E36" s="205">
        <f>G36+V36</f>
        <v>80000</v>
      </c>
      <c r="F36" s="258">
        <f>G36/N36</f>
        <v>2400</v>
      </c>
      <c r="G36" s="251">
        <v>60000</v>
      </c>
      <c r="H36" s="258"/>
      <c r="I36" s="251"/>
      <c r="J36" s="258"/>
      <c r="K36" s="205"/>
      <c r="L36" s="258"/>
      <c r="M36" s="205"/>
      <c r="N36" s="259">
        <v>25</v>
      </c>
      <c r="O36" s="259">
        <v>1714</v>
      </c>
      <c r="P36" s="251">
        <f>O36*35</f>
        <v>59990</v>
      </c>
      <c r="Q36" s="259"/>
      <c r="R36" s="259"/>
      <c r="S36" s="259"/>
      <c r="T36" s="205"/>
      <c r="U36" s="259">
        <f t="shared" si="5"/>
        <v>1000</v>
      </c>
      <c r="V36" s="251">
        <v>20000</v>
      </c>
      <c r="W36" s="258"/>
      <c r="X36" s="259"/>
      <c r="Y36" s="254">
        <f t="shared" ref="Y36:Y61" si="6">E36-P36-R36-T36-V36-X36</f>
        <v>10</v>
      </c>
    </row>
    <row r="37" spans="1:25" s="209" customFormat="1" ht="24" customHeight="1" x14ac:dyDescent="0.2">
      <c r="A37" s="251">
        <v>116</v>
      </c>
      <c r="B37" s="252" t="s">
        <v>74</v>
      </c>
      <c r="C37" s="306" t="s">
        <v>253</v>
      </c>
      <c r="D37" s="210" t="s">
        <v>254</v>
      </c>
      <c r="E37" s="205">
        <v>80000</v>
      </c>
      <c r="F37" s="258">
        <f>G37/N37</f>
        <v>2400</v>
      </c>
      <c r="G37" s="251">
        <v>60000</v>
      </c>
      <c r="H37" s="258"/>
      <c r="I37" s="251"/>
      <c r="J37" s="258"/>
      <c r="K37" s="205"/>
      <c r="L37" s="258"/>
      <c r="M37" s="205"/>
      <c r="N37" s="259">
        <v>25</v>
      </c>
      <c r="O37" s="259">
        <v>1714</v>
      </c>
      <c r="P37" s="251">
        <f>O37*35</f>
        <v>59990</v>
      </c>
      <c r="Q37" s="259"/>
      <c r="R37" s="259"/>
      <c r="S37" s="259"/>
      <c r="T37" s="205"/>
      <c r="U37" s="259">
        <f t="shared" si="5"/>
        <v>1000</v>
      </c>
      <c r="V37" s="251">
        <v>20000</v>
      </c>
      <c r="W37" s="258"/>
      <c r="X37" s="259"/>
      <c r="Y37" s="254">
        <f t="shared" si="6"/>
        <v>10</v>
      </c>
    </row>
    <row r="38" spans="1:25" s="209" customFormat="1" ht="24" customHeight="1" x14ac:dyDescent="0.2">
      <c r="A38" s="251">
        <v>117</v>
      </c>
      <c r="B38" s="252" t="s">
        <v>74</v>
      </c>
      <c r="C38" s="306" t="s">
        <v>253</v>
      </c>
      <c r="D38" s="210" t="s">
        <v>255</v>
      </c>
      <c r="E38" s="205">
        <f>G38+V38</f>
        <v>56000</v>
      </c>
      <c r="F38" s="258">
        <f>G38/N38</f>
        <v>1600</v>
      </c>
      <c r="G38" s="251">
        <v>40000</v>
      </c>
      <c r="H38" s="258"/>
      <c r="I38" s="251"/>
      <c r="J38" s="258"/>
      <c r="K38" s="205"/>
      <c r="L38" s="258"/>
      <c r="M38" s="205"/>
      <c r="N38" s="259">
        <v>25</v>
      </c>
      <c r="O38" s="259">
        <v>1142</v>
      </c>
      <c r="P38" s="251">
        <f>O38*35</f>
        <v>39970</v>
      </c>
      <c r="Q38" s="259"/>
      <c r="R38" s="259"/>
      <c r="S38" s="259"/>
      <c r="T38" s="205"/>
      <c r="U38" s="259">
        <f t="shared" si="5"/>
        <v>800</v>
      </c>
      <c r="V38" s="251">
        <v>16000</v>
      </c>
      <c r="W38" s="258"/>
      <c r="X38" s="259"/>
      <c r="Y38" s="254">
        <f t="shared" si="6"/>
        <v>30</v>
      </c>
    </row>
    <row r="39" spans="1:25" s="209" customFormat="1" ht="24" customHeight="1" x14ac:dyDescent="0.2">
      <c r="A39" s="251">
        <v>118</v>
      </c>
      <c r="B39" s="252" t="s">
        <v>74</v>
      </c>
      <c r="C39" s="306" t="s">
        <v>256</v>
      </c>
      <c r="D39" s="210" t="s">
        <v>257</v>
      </c>
      <c r="E39" s="205">
        <v>60000</v>
      </c>
      <c r="F39" s="205"/>
      <c r="G39" s="205"/>
      <c r="H39" s="258">
        <f>I39/N39</f>
        <v>1000</v>
      </c>
      <c r="I39" s="251">
        <v>40000</v>
      </c>
      <c r="J39" s="258"/>
      <c r="K39" s="205"/>
      <c r="L39" s="258"/>
      <c r="M39" s="205"/>
      <c r="N39" s="259">
        <v>40</v>
      </c>
      <c r="O39" s="259"/>
      <c r="P39" s="259"/>
      <c r="Q39" s="254">
        <v>800</v>
      </c>
      <c r="R39" s="251">
        <f>Q39*50</f>
        <v>40000</v>
      </c>
      <c r="S39" s="259"/>
      <c r="T39" s="205"/>
      <c r="U39" s="259">
        <f t="shared" si="5"/>
        <v>1000</v>
      </c>
      <c r="V39" s="251">
        <v>20000</v>
      </c>
      <c r="W39" s="258"/>
      <c r="X39" s="259"/>
      <c r="Y39" s="254">
        <f t="shared" si="6"/>
        <v>0</v>
      </c>
    </row>
    <row r="40" spans="1:25" s="209" customFormat="1" ht="24" customHeight="1" x14ac:dyDescent="0.2">
      <c r="A40" s="251">
        <v>131</v>
      </c>
      <c r="B40" s="252" t="s">
        <v>25</v>
      </c>
      <c r="C40" s="306" t="s">
        <v>258</v>
      </c>
      <c r="D40" s="210" t="s">
        <v>259</v>
      </c>
      <c r="E40" s="205">
        <v>168000</v>
      </c>
      <c r="F40" s="205"/>
      <c r="G40" s="205"/>
      <c r="H40" s="258"/>
      <c r="I40" s="205"/>
      <c r="J40" s="258"/>
      <c r="K40" s="251"/>
      <c r="L40" s="258">
        <f>M40/N40</f>
        <v>1000</v>
      </c>
      <c r="M40" s="251">
        <v>120000</v>
      </c>
      <c r="N40" s="259">
        <v>120</v>
      </c>
      <c r="O40" s="259"/>
      <c r="P40" s="259"/>
      <c r="Q40" s="259"/>
      <c r="R40" s="205"/>
      <c r="S40" s="259">
        <v>480</v>
      </c>
      <c r="T40" s="205">
        <f>S40*250</f>
        <v>120000</v>
      </c>
      <c r="U40" s="259">
        <f t="shared" si="5"/>
        <v>2400</v>
      </c>
      <c r="V40" s="251">
        <v>48000</v>
      </c>
      <c r="W40" s="258"/>
      <c r="X40" s="259"/>
      <c r="Y40" s="254">
        <f t="shared" si="6"/>
        <v>0</v>
      </c>
    </row>
    <row r="41" spans="1:25" s="209" customFormat="1" ht="24" customHeight="1" x14ac:dyDescent="0.2">
      <c r="A41" s="251">
        <v>142</v>
      </c>
      <c r="B41" s="252" t="s">
        <v>57</v>
      </c>
      <c r="C41" s="306" t="s">
        <v>260</v>
      </c>
      <c r="D41" s="210" t="s">
        <v>261</v>
      </c>
      <c r="E41" s="205">
        <v>70000</v>
      </c>
      <c r="F41" s="205"/>
      <c r="G41" s="205"/>
      <c r="H41" s="258">
        <f>I41/N41</f>
        <v>1666.6666666666667</v>
      </c>
      <c r="I41" s="251">
        <v>50000</v>
      </c>
      <c r="J41" s="258"/>
      <c r="K41" s="205"/>
      <c r="L41" s="258"/>
      <c r="M41" s="205"/>
      <c r="N41" s="259">
        <v>30</v>
      </c>
      <c r="O41" s="254">
        <v>1428</v>
      </c>
      <c r="P41" s="251">
        <f>O41*35</f>
        <v>49980</v>
      </c>
      <c r="S41" s="259"/>
      <c r="T41" s="205"/>
      <c r="U41" s="259">
        <f t="shared" si="5"/>
        <v>1001</v>
      </c>
      <c r="V41" s="251">
        <v>20020</v>
      </c>
      <c r="W41" s="258"/>
      <c r="X41" s="259"/>
      <c r="Y41" s="254">
        <f t="shared" si="6"/>
        <v>0</v>
      </c>
    </row>
    <row r="42" spans="1:25" s="209" customFormat="1" ht="24" customHeight="1" x14ac:dyDescent="0.2">
      <c r="A42" s="251">
        <v>168</v>
      </c>
      <c r="B42" s="252" t="s">
        <v>94</v>
      </c>
      <c r="C42" s="306" t="s">
        <v>95</v>
      </c>
      <c r="D42" s="210" t="s">
        <v>96</v>
      </c>
      <c r="E42" s="251">
        <v>162800</v>
      </c>
      <c r="F42" s="205"/>
      <c r="G42" s="205"/>
      <c r="H42" s="258"/>
      <c r="I42" s="251"/>
      <c r="J42" s="258">
        <f>K42/N42</f>
        <v>1850</v>
      </c>
      <c r="K42" s="251">
        <v>129500</v>
      </c>
      <c r="L42" s="258"/>
      <c r="M42" s="205"/>
      <c r="N42" s="259">
        <v>70</v>
      </c>
      <c r="O42" s="259"/>
      <c r="P42" s="259"/>
      <c r="Q42" s="259">
        <v>2590</v>
      </c>
      <c r="R42" s="251">
        <f>Q42*50</f>
        <v>129500</v>
      </c>
      <c r="U42" s="259">
        <f t="shared" si="5"/>
        <v>1665</v>
      </c>
      <c r="V42" s="251">
        <v>33300</v>
      </c>
      <c r="W42" s="258"/>
      <c r="X42" s="259"/>
      <c r="Y42" s="254">
        <f t="shared" si="6"/>
        <v>0</v>
      </c>
    </row>
    <row r="43" spans="1:25" s="209" customFormat="1" ht="24" customHeight="1" x14ac:dyDescent="0.2">
      <c r="A43" s="251">
        <v>169</v>
      </c>
      <c r="B43" s="252" t="s">
        <v>94</v>
      </c>
      <c r="C43" s="306" t="s">
        <v>95</v>
      </c>
      <c r="D43" s="210" t="s">
        <v>97</v>
      </c>
      <c r="E43" s="251">
        <v>61600</v>
      </c>
      <c r="F43" s="205"/>
      <c r="G43" s="205"/>
      <c r="H43" s="258"/>
      <c r="I43" s="251"/>
      <c r="J43" s="258">
        <f t="shared" ref="J43:J61" si="7">K43/N43</f>
        <v>700</v>
      </c>
      <c r="K43" s="251">
        <v>49000</v>
      </c>
      <c r="L43" s="258"/>
      <c r="M43" s="205"/>
      <c r="N43" s="259">
        <v>70</v>
      </c>
      <c r="O43" s="259"/>
      <c r="P43" s="259"/>
      <c r="Q43" s="259">
        <v>980</v>
      </c>
      <c r="R43" s="251">
        <f>Q43*50</f>
        <v>49000</v>
      </c>
      <c r="U43" s="259">
        <f t="shared" si="5"/>
        <v>630</v>
      </c>
      <c r="V43" s="251">
        <v>12600</v>
      </c>
      <c r="W43" s="258"/>
      <c r="X43" s="259"/>
      <c r="Y43" s="254">
        <f t="shared" si="6"/>
        <v>0</v>
      </c>
    </row>
    <row r="44" spans="1:25" s="209" customFormat="1" ht="24" customHeight="1" x14ac:dyDescent="0.2">
      <c r="A44" s="251">
        <v>170</v>
      </c>
      <c r="B44" s="252" t="s">
        <v>94</v>
      </c>
      <c r="C44" s="306" t="s">
        <v>95</v>
      </c>
      <c r="D44" s="210" t="s">
        <v>98</v>
      </c>
      <c r="E44" s="251">
        <v>132000</v>
      </c>
      <c r="F44" s="205"/>
      <c r="G44" s="205"/>
      <c r="H44" s="258"/>
      <c r="I44" s="251"/>
      <c r="J44" s="258">
        <f t="shared" si="7"/>
        <v>1500</v>
      </c>
      <c r="K44" s="251">
        <v>105000</v>
      </c>
      <c r="L44" s="258"/>
      <c r="M44" s="205"/>
      <c r="N44" s="259">
        <v>70</v>
      </c>
      <c r="O44" s="259"/>
      <c r="P44" s="259"/>
      <c r="Q44" s="259">
        <v>2100</v>
      </c>
      <c r="R44" s="251">
        <f>Q44*50</f>
        <v>105000</v>
      </c>
      <c r="U44" s="259">
        <f t="shared" si="5"/>
        <v>1350</v>
      </c>
      <c r="V44" s="251">
        <v>27000</v>
      </c>
      <c r="W44" s="258"/>
      <c r="X44" s="259"/>
      <c r="Y44" s="254">
        <f t="shared" si="6"/>
        <v>0</v>
      </c>
    </row>
    <row r="45" spans="1:25" s="263" customFormat="1" ht="24" customHeight="1" x14ac:dyDescent="0.2">
      <c r="A45" s="251">
        <v>172</v>
      </c>
      <c r="B45" s="252" t="s">
        <v>94</v>
      </c>
      <c r="C45" s="306" t="s">
        <v>99</v>
      </c>
      <c r="D45" s="210" t="s">
        <v>100</v>
      </c>
      <c r="E45" s="251">
        <v>17600</v>
      </c>
      <c r="F45" s="205"/>
      <c r="G45" s="205"/>
      <c r="H45" s="262"/>
      <c r="I45" s="251"/>
      <c r="J45" s="258">
        <f t="shared" si="7"/>
        <v>200</v>
      </c>
      <c r="K45" s="251">
        <v>14000</v>
      </c>
      <c r="L45" s="262"/>
      <c r="M45" s="205"/>
      <c r="N45" s="259">
        <v>70</v>
      </c>
      <c r="O45" s="259"/>
      <c r="P45" s="259"/>
      <c r="Q45" s="259">
        <v>280</v>
      </c>
      <c r="R45" s="251">
        <f>Q45*50</f>
        <v>14000</v>
      </c>
      <c r="U45" s="259">
        <f t="shared" si="5"/>
        <v>180</v>
      </c>
      <c r="V45" s="251">
        <v>3600</v>
      </c>
      <c r="W45" s="262"/>
      <c r="X45" s="259"/>
      <c r="Y45" s="254">
        <f t="shared" si="6"/>
        <v>0</v>
      </c>
    </row>
    <row r="46" spans="1:25" s="209" customFormat="1" ht="24" customHeight="1" x14ac:dyDescent="0.2">
      <c r="A46" s="251">
        <v>173</v>
      </c>
      <c r="B46" s="252" t="s">
        <v>94</v>
      </c>
      <c r="C46" s="306" t="s">
        <v>95</v>
      </c>
      <c r="D46" s="210" t="s">
        <v>101</v>
      </c>
      <c r="E46" s="251">
        <v>158400</v>
      </c>
      <c r="F46" s="205"/>
      <c r="G46" s="205"/>
      <c r="H46" s="258"/>
      <c r="I46" s="251"/>
      <c r="J46" s="258">
        <f t="shared" si="7"/>
        <v>1800</v>
      </c>
      <c r="K46" s="251">
        <v>126000</v>
      </c>
      <c r="L46" s="258"/>
      <c r="M46" s="205"/>
      <c r="N46" s="259">
        <v>70</v>
      </c>
      <c r="O46" s="259"/>
      <c r="P46" s="259"/>
      <c r="Q46" s="259">
        <v>2520</v>
      </c>
      <c r="R46" s="251">
        <f t="shared" ref="R46:R61" si="8">Q46*50</f>
        <v>126000</v>
      </c>
      <c r="U46" s="259">
        <f t="shared" si="5"/>
        <v>1620</v>
      </c>
      <c r="V46" s="251">
        <v>32400</v>
      </c>
      <c r="W46" s="258"/>
      <c r="X46" s="259"/>
      <c r="Y46" s="254">
        <f t="shared" si="6"/>
        <v>0</v>
      </c>
    </row>
    <row r="47" spans="1:25" s="209" customFormat="1" ht="24" customHeight="1" x14ac:dyDescent="0.2">
      <c r="A47" s="251">
        <v>174</v>
      </c>
      <c r="B47" s="252" t="s">
        <v>94</v>
      </c>
      <c r="C47" s="306" t="s">
        <v>99</v>
      </c>
      <c r="D47" s="210" t="s">
        <v>102</v>
      </c>
      <c r="E47" s="205">
        <v>26400</v>
      </c>
      <c r="F47" s="205"/>
      <c r="G47" s="205"/>
      <c r="H47" s="258"/>
      <c r="I47" s="251"/>
      <c r="J47" s="258">
        <f t="shared" si="7"/>
        <v>300</v>
      </c>
      <c r="K47" s="205">
        <v>21000</v>
      </c>
      <c r="L47" s="258"/>
      <c r="M47" s="205"/>
      <c r="N47" s="259">
        <v>70</v>
      </c>
      <c r="O47" s="259"/>
      <c r="P47" s="259"/>
      <c r="Q47" s="259">
        <v>420</v>
      </c>
      <c r="R47" s="251">
        <f t="shared" si="8"/>
        <v>21000</v>
      </c>
      <c r="U47" s="259">
        <f t="shared" si="5"/>
        <v>270</v>
      </c>
      <c r="V47" s="205">
        <v>5400</v>
      </c>
      <c r="W47" s="258"/>
      <c r="X47" s="259"/>
      <c r="Y47" s="254">
        <f t="shared" si="6"/>
        <v>0</v>
      </c>
    </row>
    <row r="48" spans="1:25" s="209" customFormat="1" ht="24" customHeight="1" x14ac:dyDescent="0.2">
      <c r="A48" s="251">
        <v>176</v>
      </c>
      <c r="B48" s="252" t="s">
        <v>94</v>
      </c>
      <c r="C48" s="306" t="s">
        <v>99</v>
      </c>
      <c r="D48" s="210" t="s">
        <v>103</v>
      </c>
      <c r="E48" s="251">
        <v>356400</v>
      </c>
      <c r="F48" s="205"/>
      <c r="G48" s="205"/>
      <c r="H48" s="258"/>
      <c r="I48" s="251"/>
      <c r="J48" s="258">
        <f t="shared" si="7"/>
        <v>4050</v>
      </c>
      <c r="K48" s="251">
        <v>283500</v>
      </c>
      <c r="L48" s="258"/>
      <c r="M48" s="205"/>
      <c r="N48" s="259">
        <v>70</v>
      </c>
      <c r="O48" s="259"/>
      <c r="P48" s="259"/>
      <c r="Q48" s="259">
        <v>5670</v>
      </c>
      <c r="R48" s="251">
        <f t="shared" si="8"/>
        <v>283500</v>
      </c>
      <c r="U48" s="259">
        <f t="shared" si="5"/>
        <v>3645</v>
      </c>
      <c r="V48" s="251">
        <v>72900</v>
      </c>
      <c r="W48" s="258"/>
      <c r="X48" s="259"/>
      <c r="Y48" s="254">
        <f t="shared" si="6"/>
        <v>0</v>
      </c>
    </row>
    <row r="49" spans="1:25" s="209" customFormat="1" ht="24" customHeight="1" x14ac:dyDescent="0.2">
      <c r="A49" s="251">
        <v>177</v>
      </c>
      <c r="B49" s="252" t="s">
        <v>94</v>
      </c>
      <c r="C49" s="306" t="s">
        <v>99</v>
      </c>
      <c r="D49" s="210" t="s">
        <v>104</v>
      </c>
      <c r="E49" s="251">
        <f>K49+V49</f>
        <v>110000</v>
      </c>
      <c r="F49" s="205"/>
      <c r="G49" s="205"/>
      <c r="H49" s="258"/>
      <c r="I49" s="251"/>
      <c r="J49" s="258">
        <f t="shared" si="7"/>
        <v>1250</v>
      </c>
      <c r="K49" s="251">
        <v>87500</v>
      </c>
      <c r="L49" s="258"/>
      <c r="M49" s="205"/>
      <c r="N49" s="259">
        <v>70</v>
      </c>
      <c r="O49" s="259"/>
      <c r="P49" s="259"/>
      <c r="Q49" s="259">
        <v>1750</v>
      </c>
      <c r="R49" s="251">
        <f t="shared" si="8"/>
        <v>87500</v>
      </c>
      <c r="U49" s="259">
        <f t="shared" si="5"/>
        <v>1125</v>
      </c>
      <c r="V49" s="251">
        <v>22500</v>
      </c>
      <c r="W49" s="258"/>
      <c r="X49" s="259"/>
      <c r="Y49" s="254">
        <f t="shared" si="6"/>
        <v>0</v>
      </c>
    </row>
    <row r="50" spans="1:25" s="209" customFormat="1" ht="24" customHeight="1" x14ac:dyDescent="0.2">
      <c r="A50" s="251">
        <v>178</v>
      </c>
      <c r="B50" s="252" t="s">
        <v>94</v>
      </c>
      <c r="C50" s="306" t="s">
        <v>99</v>
      </c>
      <c r="D50" s="210" t="s">
        <v>105</v>
      </c>
      <c r="E50" s="205">
        <v>26400</v>
      </c>
      <c r="F50" s="205"/>
      <c r="G50" s="205"/>
      <c r="H50" s="258"/>
      <c r="I50" s="251"/>
      <c r="J50" s="258">
        <f t="shared" si="7"/>
        <v>300</v>
      </c>
      <c r="K50" s="251">
        <v>21000</v>
      </c>
      <c r="L50" s="258"/>
      <c r="M50" s="205"/>
      <c r="N50" s="259">
        <v>70</v>
      </c>
      <c r="O50" s="259"/>
      <c r="P50" s="259"/>
      <c r="Q50" s="259">
        <v>420</v>
      </c>
      <c r="R50" s="251">
        <f t="shared" si="8"/>
        <v>21000</v>
      </c>
      <c r="U50" s="259">
        <f t="shared" si="5"/>
        <v>270</v>
      </c>
      <c r="V50" s="251">
        <v>5400</v>
      </c>
      <c r="W50" s="258"/>
      <c r="X50" s="259"/>
      <c r="Y50" s="254">
        <f t="shared" si="6"/>
        <v>0</v>
      </c>
    </row>
    <row r="51" spans="1:25" s="209" customFormat="1" ht="24" customHeight="1" x14ac:dyDescent="0.2">
      <c r="A51" s="251">
        <v>179</v>
      </c>
      <c r="B51" s="252" t="s">
        <v>94</v>
      </c>
      <c r="C51" s="306" t="s">
        <v>99</v>
      </c>
      <c r="D51" s="210" t="s">
        <v>106</v>
      </c>
      <c r="E51" s="251">
        <v>61600</v>
      </c>
      <c r="F51" s="205"/>
      <c r="G51" s="205"/>
      <c r="H51" s="258"/>
      <c r="I51" s="251"/>
      <c r="J51" s="258">
        <f t="shared" si="7"/>
        <v>700</v>
      </c>
      <c r="K51" s="251">
        <v>49000</v>
      </c>
      <c r="L51" s="258"/>
      <c r="M51" s="205"/>
      <c r="N51" s="259">
        <v>70</v>
      </c>
      <c r="O51" s="259"/>
      <c r="P51" s="259"/>
      <c r="Q51" s="259">
        <v>980</v>
      </c>
      <c r="R51" s="251">
        <f t="shared" si="8"/>
        <v>49000</v>
      </c>
      <c r="U51" s="259">
        <f t="shared" si="5"/>
        <v>630</v>
      </c>
      <c r="V51" s="251">
        <v>12600</v>
      </c>
      <c r="W51" s="258"/>
      <c r="X51" s="259"/>
      <c r="Y51" s="254">
        <f t="shared" si="6"/>
        <v>0</v>
      </c>
    </row>
    <row r="52" spans="1:25" s="209" customFormat="1" ht="24" customHeight="1" x14ac:dyDescent="0.2">
      <c r="A52" s="251">
        <v>180</v>
      </c>
      <c r="B52" s="252" t="s">
        <v>94</v>
      </c>
      <c r="C52" s="306" t="s">
        <v>99</v>
      </c>
      <c r="D52" s="210" t="s">
        <v>107</v>
      </c>
      <c r="E52" s="205">
        <f t="shared" ref="E52:E61" si="9">K52+V52</f>
        <v>699600</v>
      </c>
      <c r="F52" s="205"/>
      <c r="G52" s="205"/>
      <c r="H52" s="258"/>
      <c r="I52" s="251"/>
      <c r="J52" s="258">
        <f t="shared" si="7"/>
        <v>7950</v>
      </c>
      <c r="K52" s="251">
        <v>556500</v>
      </c>
      <c r="L52" s="258"/>
      <c r="M52" s="205"/>
      <c r="N52" s="259">
        <v>70</v>
      </c>
      <c r="O52" s="259"/>
      <c r="P52" s="259"/>
      <c r="Q52" s="259">
        <v>11130</v>
      </c>
      <c r="R52" s="251">
        <f t="shared" si="8"/>
        <v>556500</v>
      </c>
      <c r="U52" s="259">
        <f t="shared" si="5"/>
        <v>7155</v>
      </c>
      <c r="V52" s="251">
        <v>143100</v>
      </c>
      <c r="W52" s="258"/>
      <c r="X52" s="259"/>
      <c r="Y52" s="254">
        <f t="shared" si="6"/>
        <v>0</v>
      </c>
    </row>
    <row r="53" spans="1:25" s="209" customFormat="1" ht="24" customHeight="1" x14ac:dyDescent="0.2">
      <c r="A53" s="251">
        <v>181</v>
      </c>
      <c r="B53" s="252" t="s">
        <v>94</v>
      </c>
      <c r="C53" s="306" t="s">
        <v>99</v>
      </c>
      <c r="D53" s="210" t="s">
        <v>108</v>
      </c>
      <c r="E53" s="205">
        <f t="shared" si="9"/>
        <v>48400</v>
      </c>
      <c r="F53" s="205"/>
      <c r="G53" s="205"/>
      <c r="H53" s="258"/>
      <c r="I53" s="251"/>
      <c r="J53" s="258">
        <f t="shared" si="7"/>
        <v>550</v>
      </c>
      <c r="K53" s="251">
        <v>38500</v>
      </c>
      <c r="L53" s="258"/>
      <c r="M53" s="205"/>
      <c r="N53" s="259">
        <v>70</v>
      </c>
      <c r="O53" s="259"/>
      <c r="P53" s="259"/>
      <c r="Q53" s="259">
        <v>770</v>
      </c>
      <c r="R53" s="251">
        <f t="shared" si="8"/>
        <v>38500</v>
      </c>
      <c r="U53" s="259">
        <f t="shared" si="5"/>
        <v>495</v>
      </c>
      <c r="V53" s="251">
        <v>9900</v>
      </c>
      <c r="W53" s="258"/>
      <c r="X53" s="259"/>
      <c r="Y53" s="254">
        <f t="shared" si="6"/>
        <v>0</v>
      </c>
    </row>
    <row r="54" spans="1:25" s="209" customFormat="1" ht="24" customHeight="1" x14ac:dyDescent="0.2">
      <c r="A54" s="251">
        <v>182</v>
      </c>
      <c r="B54" s="252" t="s">
        <v>94</v>
      </c>
      <c r="C54" s="306" t="s">
        <v>99</v>
      </c>
      <c r="D54" s="210" t="s">
        <v>109</v>
      </c>
      <c r="E54" s="205">
        <f t="shared" si="9"/>
        <v>30000</v>
      </c>
      <c r="F54" s="205"/>
      <c r="G54" s="205"/>
      <c r="H54" s="258"/>
      <c r="I54" s="251"/>
      <c r="J54" s="258">
        <f t="shared" si="7"/>
        <v>120</v>
      </c>
      <c r="K54" s="251">
        <v>8400</v>
      </c>
      <c r="L54" s="258"/>
      <c r="M54" s="205"/>
      <c r="N54" s="259">
        <v>70</v>
      </c>
      <c r="O54" s="259"/>
      <c r="P54" s="259"/>
      <c r="Q54" s="259">
        <v>168</v>
      </c>
      <c r="R54" s="251">
        <f t="shared" si="8"/>
        <v>8400</v>
      </c>
      <c r="U54" s="259">
        <f t="shared" si="5"/>
        <v>1080</v>
      </c>
      <c r="V54" s="251">
        <v>21600</v>
      </c>
      <c r="W54" s="258"/>
      <c r="X54" s="259"/>
      <c r="Y54" s="254">
        <f t="shared" si="6"/>
        <v>0</v>
      </c>
    </row>
    <row r="55" spans="1:25" s="209" customFormat="1" ht="24" customHeight="1" x14ac:dyDescent="0.2">
      <c r="A55" s="251">
        <v>183</v>
      </c>
      <c r="B55" s="252" t="s">
        <v>94</v>
      </c>
      <c r="C55" s="306" t="s">
        <v>95</v>
      </c>
      <c r="D55" s="210" t="s">
        <v>110</v>
      </c>
      <c r="E55" s="205">
        <f t="shared" si="9"/>
        <v>26400</v>
      </c>
      <c r="F55" s="205"/>
      <c r="G55" s="205"/>
      <c r="H55" s="258"/>
      <c r="I55" s="251"/>
      <c r="J55" s="258">
        <f t="shared" si="7"/>
        <v>300</v>
      </c>
      <c r="K55" s="205">
        <v>21000</v>
      </c>
      <c r="L55" s="258"/>
      <c r="M55" s="205"/>
      <c r="N55" s="259">
        <v>70</v>
      </c>
      <c r="O55" s="259"/>
      <c r="P55" s="259"/>
      <c r="Q55" s="259">
        <v>420</v>
      </c>
      <c r="R55" s="251">
        <f t="shared" si="8"/>
        <v>21000</v>
      </c>
      <c r="U55" s="259">
        <f t="shared" si="5"/>
        <v>270</v>
      </c>
      <c r="V55" s="251">
        <v>5400</v>
      </c>
      <c r="W55" s="258"/>
      <c r="X55" s="259"/>
      <c r="Y55" s="254">
        <f t="shared" si="6"/>
        <v>0</v>
      </c>
    </row>
    <row r="56" spans="1:25" s="209" customFormat="1" ht="24" customHeight="1" x14ac:dyDescent="0.2">
      <c r="A56" s="251">
        <v>184</v>
      </c>
      <c r="B56" s="252" t="s">
        <v>94</v>
      </c>
      <c r="C56" s="306" t="s">
        <v>99</v>
      </c>
      <c r="D56" s="210" t="s">
        <v>111</v>
      </c>
      <c r="E56" s="205">
        <f t="shared" si="9"/>
        <v>57200</v>
      </c>
      <c r="F56" s="205"/>
      <c r="G56" s="205"/>
      <c r="H56" s="258"/>
      <c r="I56" s="251"/>
      <c r="J56" s="258">
        <f>K56/N56</f>
        <v>650</v>
      </c>
      <c r="K56" s="205">
        <v>45500</v>
      </c>
      <c r="L56" s="258"/>
      <c r="M56" s="205"/>
      <c r="N56" s="259">
        <v>70</v>
      </c>
      <c r="O56" s="259"/>
      <c r="P56" s="259"/>
      <c r="Q56" s="259">
        <v>910</v>
      </c>
      <c r="R56" s="251">
        <f t="shared" si="8"/>
        <v>45500</v>
      </c>
      <c r="U56" s="259">
        <f t="shared" si="5"/>
        <v>585</v>
      </c>
      <c r="V56" s="251">
        <v>11700</v>
      </c>
      <c r="W56" s="258"/>
      <c r="X56" s="259"/>
      <c r="Y56" s="254">
        <f t="shared" si="6"/>
        <v>0</v>
      </c>
    </row>
    <row r="57" spans="1:25" s="209" customFormat="1" ht="24" customHeight="1" x14ac:dyDescent="0.2">
      <c r="A57" s="251">
        <v>185</v>
      </c>
      <c r="B57" s="252" t="s">
        <v>94</v>
      </c>
      <c r="C57" s="306" t="s">
        <v>99</v>
      </c>
      <c r="D57" s="210" t="s">
        <v>112</v>
      </c>
      <c r="E57" s="205">
        <f t="shared" si="9"/>
        <v>45000</v>
      </c>
      <c r="F57" s="205"/>
      <c r="G57" s="205"/>
      <c r="H57" s="258"/>
      <c r="I57" s="251"/>
      <c r="J57" s="258">
        <f t="shared" si="7"/>
        <v>450</v>
      </c>
      <c r="K57" s="205">
        <v>31500</v>
      </c>
      <c r="L57" s="258"/>
      <c r="M57" s="205"/>
      <c r="N57" s="259">
        <v>70</v>
      </c>
      <c r="O57" s="259"/>
      <c r="P57" s="259"/>
      <c r="Q57" s="259">
        <v>630</v>
      </c>
      <c r="R57" s="251">
        <f t="shared" si="8"/>
        <v>31500</v>
      </c>
      <c r="U57" s="259">
        <f t="shared" si="5"/>
        <v>675</v>
      </c>
      <c r="V57" s="251">
        <v>13500</v>
      </c>
      <c r="W57" s="258"/>
      <c r="X57" s="259"/>
      <c r="Y57" s="254">
        <f t="shared" si="6"/>
        <v>0</v>
      </c>
    </row>
    <row r="58" spans="1:25" s="209" customFormat="1" ht="24" customHeight="1" x14ac:dyDescent="0.2">
      <c r="A58" s="251">
        <v>186</v>
      </c>
      <c r="B58" s="252" t="s">
        <v>94</v>
      </c>
      <c r="C58" s="306" t="s">
        <v>99</v>
      </c>
      <c r="D58" s="210" t="s">
        <v>113</v>
      </c>
      <c r="E58" s="205">
        <f t="shared" si="9"/>
        <v>66000</v>
      </c>
      <c r="F58" s="205"/>
      <c r="G58" s="205"/>
      <c r="H58" s="258"/>
      <c r="I58" s="251"/>
      <c r="J58" s="258">
        <f t="shared" si="7"/>
        <v>750</v>
      </c>
      <c r="K58" s="205">
        <v>52500</v>
      </c>
      <c r="L58" s="258"/>
      <c r="M58" s="205"/>
      <c r="N58" s="259">
        <v>70</v>
      </c>
      <c r="O58" s="259"/>
      <c r="P58" s="259"/>
      <c r="Q58" s="259">
        <v>1050</v>
      </c>
      <c r="R58" s="251">
        <f t="shared" si="8"/>
        <v>52500</v>
      </c>
      <c r="U58" s="259">
        <f t="shared" si="5"/>
        <v>675</v>
      </c>
      <c r="V58" s="251">
        <v>13500</v>
      </c>
      <c r="W58" s="258"/>
      <c r="X58" s="259"/>
      <c r="Y58" s="254">
        <f t="shared" si="6"/>
        <v>0</v>
      </c>
    </row>
    <row r="59" spans="1:25" s="209" customFormat="1" ht="24" customHeight="1" x14ac:dyDescent="0.2">
      <c r="A59" s="251">
        <v>187</v>
      </c>
      <c r="B59" s="252" t="s">
        <v>94</v>
      </c>
      <c r="C59" s="306" t="s">
        <v>99</v>
      </c>
      <c r="D59" s="210" t="s">
        <v>114</v>
      </c>
      <c r="E59" s="205">
        <f t="shared" si="9"/>
        <v>154000</v>
      </c>
      <c r="F59" s="205"/>
      <c r="G59" s="205"/>
      <c r="H59" s="258"/>
      <c r="I59" s="251"/>
      <c r="J59" s="258">
        <f t="shared" si="7"/>
        <v>1750</v>
      </c>
      <c r="K59" s="205">
        <v>122500</v>
      </c>
      <c r="L59" s="258"/>
      <c r="M59" s="205"/>
      <c r="N59" s="259">
        <v>70</v>
      </c>
      <c r="O59" s="259"/>
      <c r="P59" s="259"/>
      <c r="Q59" s="259">
        <v>2450</v>
      </c>
      <c r="R59" s="251">
        <f t="shared" si="8"/>
        <v>122500</v>
      </c>
      <c r="U59" s="259">
        <f t="shared" si="5"/>
        <v>1575</v>
      </c>
      <c r="V59" s="251">
        <v>31500</v>
      </c>
      <c r="W59" s="258"/>
      <c r="X59" s="259"/>
      <c r="Y59" s="254">
        <f t="shared" si="6"/>
        <v>0</v>
      </c>
    </row>
    <row r="60" spans="1:25" s="209" customFormat="1" ht="24" customHeight="1" x14ac:dyDescent="0.2">
      <c r="A60" s="251">
        <v>189</v>
      </c>
      <c r="B60" s="252" t="s">
        <v>94</v>
      </c>
      <c r="C60" s="306" t="s">
        <v>99</v>
      </c>
      <c r="D60" s="210" t="s">
        <v>116</v>
      </c>
      <c r="E60" s="205">
        <f t="shared" si="9"/>
        <v>57200</v>
      </c>
      <c r="F60" s="205"/>
      <c r="G60" s="205"/>
      <c r="H60" s="258"/>
      <c r="I60" s="251"/>
      <c r="J60" s="258">
        <f t="shared" si="7"/>
        <v>650</v>
      </c>
      <c r="K60" s="251">
        <v>45500</v>
      </c>
      <c r="L60" s="258"/>
      <c r="M60" s="205"/>
      <c r="N60" s="259">
        <v>70</v>
      </c>
      <c r="O60" s="259"/>
      <c r="P60" s="259"/>
      <c r="Q60" s="259">
        <v>910</v>
      </c>
      <c r="R60" s="251">
        <f t="shared" si="8"/>
        <v>45500</v>
      </c>
      <c r="U60" s="259">
        <f t="shared" si="5"/>
        <v>585</v>
      </c>
      <c r="V60" s="251">
        <v>11700</v>
      </c>
      <c r="W60" s="258"/>
      <c r="X60" s="259"/>
      <c r="Y60" s="254">
        <f t="shared" si="6"/>
        <v>0</v>
      </c>
    </row>
    <row r="61" spans="1:25" s="209" customFormat="1" ht="24" customHeight="1" x14ac:dyDescent="0.2">
      <c r="A61" s="251">
        <v>190</v>
      </c>
      <c r="B61" s="252" t="s">
        <v>94</v>
      </c>
      <c r="C61" s="306" t="s">
        <v>99</v>
      </c>
      <c r="D61" s="210" t="s">
        <v>180</v>
      </c>
      <c r="E61" s="205">
        <f t="shared" si="9"/>
        <v>8800</v>
      </c>
      <c r="F61" s="205"/>
      <c r="G61" s="205"/>
      <c r="H61" s="258"/>
      <c r="I61" s="251"/>
      <c r="J61" s="258">
        <f t="shared" si="7"/>
        <v>100</v>
      </c>
      <c r="K61" s="251">
        <v>7000</v>
      </c>
      <c r="L61" s="258"/>
      <c r="M61" s="205"/>
      <c r="N61" s="259">
        <v>70</v>
      </c>
      <c r="O61" s="259"/>
      <c r="P61" s="259"/>
      <c r="Q61" s="259">
        <v>140</v>
      </c>
      <c r="R61" s="251">
        <f t="shared" si="8"/>
        <v>7000</v>
      </c>
      <c r="U61" s="259">
        <f t="shared" si="5"/>
        <v>90</v>
      </c>
      <c r="V61" s="251">
        <v>1800</v>
      </c>
      <c r="W61" s="258"/>
      <c r="X61" s="259"/>
      <c r="Y61" s="254">
        <f t="shared" si="6"/>
        <v>0</v>
      </c>
    </row>
    <row r="62" spans="1:25" s="215" customFormat="1" ht="18" x14ac:dyDescent="0.4">
      <c r="A62" s="264"/>
      <c r="B62" s="264"/>
      <c r="C62" s="265"/>
      <c r="D62" s="266" t="s">
        <v>28</v>
      </c>
      <c r="E62" s="267">
        <f t="shared" ref="E62:Y62" si="10">SUM(E7:E61)</f>
        <v>49523590</v>
      </c>
      <c r="F62" s="268">
        <f t="shared" si="10"/>
        <v>9600</v>
      </c>
      <c r="G62" s="268">
        <f t="shared" si="10"/>
        <v>240000</v>
      </c>
      <c r="H62" s="269">
        <f t="shared" si="10"/>
        <v>117156.66666666667</v>
      </c>
      <c r="I62" s="270">
        <f t="shared" si="10"/>
        <v>5523500</v>
      </c>
      <c r="J62" s="271">
        <f t="shared" si="10"/>
        <v>244090</v>
      </c>
      <c r="K62" s="268">
        <f t="shared" si="10"/>
        <v>17086300</v>
      </c>
      <c r="L62" s="272">
        <f t="shared" si="10"/>
        <v>213303</v>
      </c>
      <c r="M62" s="273">
        <f t="shared" si="10"/>
        <v>24804800</v>
      </c>
      <c r="N62" s="274">
        <f t="shared" si="10"/>
        <v>5065</v>
      </c>
      <c r="O62" s="274">
        <f t="shared" si="10"/>
        <v>66911</v>
      </c>
      <c r="P62" s="274">
        <f t="shared" si="10"/>
        <v>2341885</v>
      </c>
      <c r="Q62" s="274">
        <f t="shared" si="10"/>
        <v>451196</v>
      </c>
      <c r="R62" s="274">
        <f t="shared" si="10"/>
        <v>22559800</v>
      </c>
      <c r="S62" s="274">
        <f t="shared" si="10"/>
        <v>91011</v>
      </c>
      <c r="T62" s="275">
        <f t="shared" si="10"/>
        <v>22752750</v>
      </c>
      <c r="U62" s="274">
        <f t="shared" si="10"/>
        <v>83156</v>
      </c>
      <c r="V62" s="274">
        <f t="shared" si="10"/>
        <v>1663120</v>
      </c>
      <c r="W62" s="276">
        <f t="shared" si="10"/>
        <v>5878</v>
      </c>
      <c r="X62" s="274">
        <f t="shared" si="10"/>
        <v>205730</v>
      </c>
      <c r="Y62" s="277">
        <f t="shared" si="10"/>
        <v>305</v>
      </c>
    </row>
  </sheetData>
  <mergeCells count="9">
    <mergeCell ref="A3:A6"/>
    <mergeCell ref="B3:B6"/>
    <mergeCell ref="C3:C6"/>
    <mergeCell ref="D3:D6"/>
    <mergeCell ref="E3:E6"/>
    <mergeCell ref="N4:N6"/>
    <mergeCell ref="Y4:Y6"/>
    <mergeCell ref="Q5:R5"/>
    <mergeCell ref="S5:T5"/>
  </mergeCells>
  <printOptions horizontalCentered="1"/>
  <pageMargins left="0.12" right="0.21" top="0.47244094488188981" bottom="0.39370078740157483" header="0.31496062992125984" footer="0.6692913385826772"/>
  <pageSetup paperSize="9" scale="90" orientation="landscape" r:id="rId1"/>
  <headerFooter differentFirst="1">
    <oddHeader>หน้าที่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72"/>
  <sheetViews>
    <sheetView topLeftCell="A7" zoomScaleNormal="100" workbookViewId="0">
      <selection activeCell="C17" sqref="C17"/>
    </sheetView>
  </sheetViews>
  <sheetFormatPr defaultColWidth="9" defaultRowHeight="23.25" x14ac:dyDescent="0.5"/>
  <cols>
    <col min="1" max="1" width="6.375" style="211" customWidth="1"/>
    <col min="2" max="2" width="7.25" style="211" customWidth="1"/>
    <col min="3" max="3" width="11.125" style="12" customWidth="1"/>
    <col min="4" max="4" width="20" style="215" customWidth="1"/>
    <col min="5" max="5" width="10.5" style="122" customWidth="1"/>
    <col min="6" max="6" width="5" style="12" customWidth="1"/>
    <col min="7" max="7" width="6.375" style="12" customWidth="1"/>
    <col min="8" max="8" width="5.875" style="12" customWidth="1"/>
    <col min="9" max="9" width="7.75" style="12" customWidth="1"/>
    <col min="10" max="10" width="7.375" style="12" customWidth="1"/>
    <col min="11" max="11" width="9.375" style="12" customWidth="1"/>
    <col min="12" max="13" width="4.625" style="12" customWidth="1"/>
    <col min="14" max="14" width="6.5" style="12" customWidth="1"/>
    <col min="15" max="15" width="7.125" style="128" customWidth="1"/>
    <col min="16" max="16" width="8.625" style="12" customWidth="1"/>
    <col min="17" max="17" width="6.75" style="12" customWidth="1"/>
    <col min="18" max="18" width="8.25" style="12" customWidth="1"/>
    <col min="19" max="19" width="7.5" style="12" customWidth="1"/>
    <col min="20" max="16384" width="9" style="12"/>
  </cols>
  <sheetData>
    <row r="1" spans="1:19" ht="26.25" x14ac:dyDescent="0.55000000000000004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57"/>
    </row>
    <row r="2" spans="1:19" ht="26.25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57"/>
    </row>
    <row r="3" spans="1:19" ht="30.75" customHeight="1" x14ac:dyDescent="0.5">
      <c r="A3" s="58" t="s">
        <v>30</v>
      </c>
      <c r="B3" s="129" t="s">
        <v>3</v>
      </c>
      <c r="C3" s="129" t="s">
        <v>4</v>
      </c>
      <c r="D3" s="188" t="s">
        <v>5</v>
      </c>
      <c r="E3" s="58" t="s">
        <v>119</v>
      </c>
      <c r="F3" s="131" t="s">
        <v>120</v>
      </c>
      <c r="G3" s="132"/>
      <c r="H3" s="132"/>
      <c r="I3" s="132"/>
      <c r="J3" s="130"/>
      <c r="K3" s="132"/>
      <c r="L3" s="189"/>
      <c r="M3" s="103" t="s">
        <v>8</v>
      </c>
      <c r="N3" s="104"/>
      <c r="O3" s="190"/>
      <c r="P3" s="104"/>
      <c r="Q3" s="105"/>
      <c r="R3" s="105"/>
      <c r="S3" s="191" t="s">
        <v>9</v>
      </c>
    </row>
    <row r="4" spans="1:19" ht="25.5" customHeight="1" x14ac:dyDescent="0.5">
      <c r="A4" s="60"/>
      <c r="B4" s="129"/>
      <c r="C4" s="129"/>
      <c r="D4" s="188"/>
      <c r="E4" s="192"/>
      <c r="F4" s="193" t="s">
        <v>121</v>
      </c>
      <c r="G4" s="57"/>
      <c r="H4" s="193" t="s">
        <v>122</v>
      </c>
      <c r="I4" s="57"/>
      <c r="J4" s="101" t="s">
        <v>123</v>
      </c>
      <c r="K4" s="136"/>
      <c r="L4" s="194" t="s">
        <v>124</v>
      </c>
      <c r="M4" s="139" t="s">
        <v>125</v>
      </c>
      <c r="N4" s="140"/>
      <c r="O4" s="141" t="s">
        <v>68</v>
      </c>
      <c r="P4" s="142"/>
      <c r="Q4" s="143" t="s">
        <v>12</v>
      </c>
      <c r="S4" s="195"/>
    </row>
    <row r="5" spans="1:19" ht="22.5" customHeight="1" x14ac:dyDescent="0.5">
      <c r="A5" s="64"/>
      <c r="B5" s="129"/>
      <c r="C5" s="129"/>
      <c r="D5" s="188"/>
      <c r="E5" s="192"/>
      <c r="F5" s="118" t="s">
        <v>14</v>
      </c>
      <c r="G5" s="196" t="s">
        <v>16</v>
      </c>
      <c r="H5" s="118" t="s">
        <v>14</v>
      </c>
      <c r="I5" s="196" t="s">
        <v>16</v>
      </c>
      <c r="J5" s="118" t="s">
        <v>14</v>
      </c>
      <c r="K5" s="196" t="s">
        <v>16</v>
      </c>
      <c r="L5" s="197"/>
      <c r="M5" s="118" t="s">
        <v>14</v>
      </c>
      <c r="N5" s="149" t="s">
        <v>16</v>
      </c>
      <c r="O5" s="150" t="s">
        <v>14</v>
      </c>
      <c r="P5" s="149" t="s">
        <v>16</v>
      </c>
      <c r="Q5" s="151" t="s">
        <v>69</v>
      </c>
      <c r="R5" s="120" t="s">
        <v>16</v>
      </c>
      <c r="S5" s="198"/>
    </row>
    <row r="6" spans="1:19" s="93" customFormat="1" ht="54" x14ac:dyDescent="0.2">
      <c r="A6" s="35">
        <v>19</v>
      </c>
      <c r="B6" s="36" t="s">
        <v>126</v>
      </c>
      <c r="C6" s="199" t="s">
        <v>127</v>
      </c>
      <c r="D6" s="200" t="s">
        <v>128</v>
      </c>
      <c r="E6" s="47">
        <v>323350</v>
      </c>
      <c r="F6" s="79"/>
      <c r="G6" s="40"/>
      <c r="H6" s="79"/>
      <c r="I6" s="40"/>
      <c r="J6" s="79">
        <f>K6/175</f>
        <v>1450</v>
      </c>
      <c r="K6" s="45">
        <v>253750</v>
      </c>
      <c r="L6" s="40">
        <v>175</v>
      </c>
      <c r="M6" s="40"/>
      <c r="N6" s="40"/>
      <c r="O6" s="40">
        <v>1015</v>
      </c>
      <c r="P6" s="40">
        <f>O6*250</f>
        <v>253750</v>
      </c>
      <c r="Q6" s="79">
        <v>3480</v>
      </c>
      <c r="R6" s="45">
        <f>Q6*20</f>
        <v>69600</v>
      </c>
      <c r="S6" s="79">
        <f>E6-N6-P6-R6</f>
        <v>0</v>
      </c>
    </row>
    <row r="7" spans="1:19" s="93" customFormat="1" ht="19.5" customHeight="1" x14ac:dyDescent="0.2">
      <c r="A7" s="35">
        <v>26</v>
      </c>
      <c r="B7" s="36" t="s">
        <v>52</v>
      </c>
      <c r="C7" s="199" t="s">
        <v>129</v>
      </c>
      <c r="D7" s="200" t="s">
        <v>130</v>
      </c>
      <c r="E7" s="45">
        <v>57600</v>
      </c>
      <c r="F7" s="79"/>
      <c r="G7" s="40"/>
      <c r="H7" s="79"/>
      <c r="I7" s="40"/>
      <c r="J7" s="79">
        <f>K7/L7</f>
        <v>360</v>
      </c>
      <c r="K7" s="45">
        <v>57600</v>
      </c>
      <c r="L7" s="40">
        <v>160</v>
      </c>
      <c r="M7" s="40"/>
      <c r="N7" s="40"/>
      <c r="O7" s="40">
        <v>230</v>
      </c>
      <c r="P7" s="40">
        <f t="shared" ref="P7:P35" si="0">O7*250</f>
        <v>57500</v>
      </c>
      <c r="Q7" s="79"/>
      <c r="R7" s="45"/>
      <c r="S7" s="79">
        <f t="shared" ref="S7:S66" si="1">E7-N7-P7-R7</f>
        <v>100</v>
      </c>
    </row>
    <row r="8" spans="1:19" s="93" customFormat="1" ht="24" customHeight="1" x14ac:dyDescent="0.2">
      <c r="A8" s="35">
        <v>27</v>
      </c>
      <c r="B8" s="36" t="s">
        <v>52</v>
      </c>
      <c r="C8" s="199" t="s">
        <v>129</v>
      </c>
      <c r="D8" s="200" t="s">
        <v>131</v>
      </c>
      <c r="E8" s="45">
        <v>147200</v>
      </c>
      <c r="F8" s="79"/>
      <c r="G8" s="40"/>
      <c r="H8" s="79"/>
      <c r="I8" s="40"/>
      <c r="J8" s="79">
        <f t="shared" ref="J8:J66" si="2">K8/L8</f>
        <v>920</v>
      </c>
      <c r="K8" s="45">
        <v>147200</v>
      </c>
      <c r="L8" s="40">
        <v>160</v>
      </c>
      <c r="M8" s="40"/>
      <c r="N8" s="40"/>
      <c r="O8" s="40">
        <v>588</v>
      </c>
      <c r="P8" s="40">
        <f t="shared" si="0"/>
        <v>147000</v>
      </c>
      <c r="Q8" s="79"/>
      <c r="R8" s="45"/>
      <c r="S8" s="79">
        <f t="shared" si="1"/>
        <v>200</v>
      </c>
    </row>
    <row r="9" spans="1:19" s="93" customFormat="1" x14ac:dyDescent="0.2">
      <c r="A9" s="35">
        <v>28</v>
      </c>
      <c r="B9" s="36" t="s">
        <v>52</v>
      </c>
      <c r="C9" s="199" t="s">
        <v>129</v>
      </c>
      <c r="D9" s="200" t="s">
        <v>132</v>
      </c>
      <c r="E9" s="45">
        <v>1158400</v>
      </c>
      <c r="F9" s="79"/>
      <c r="G9" s="40"/>
      <c r="H9" s="79"/>
      <c r="I9" s="40"/>
      <c r="J9" s="79">
        <f t="shared" si="2"/>
        <v>7240</v>
      </c>
      <c r="K9" s="45">
        <v>1158400</v>
      </c>
      <c r="L9" s="40">
        <v>160</v>
      </c>
      <c r="M9" s="40"/>
      <c r="N9" s="40"/>
      <c r="O9" s="40">
        <v>4633</v>
      </c>
      <c r="P9" s="40">
        <f t="shared" si="0"/>
        <v>1158250</v>
      </c>
      <c r="Q9" s="79"/>
      <c r="R9" s="45"/>
      <c r="S9" s="79">
        <f t="shared" si="1"/>
        <v>150</v>
      </c>
    </row>
    <row r="10" spans="1:19" s="93" customFormat="1" x14ac:dyDescent="0.2">
      <c r="A10" s="35">
        <v>29</v>
      </c>
      <c r="B10" s="36" t="s">
        <v>52</v>
      </c>
      <c r="C10" s="199" t="s">
        <v>129</v>
      </c>
      <c r="D10" s="200" t="s">
        <v>132</v>
      </c>
      <c r="E10" s="45">
        <v>428800</v>
      </c>
      <c r="F10" s="79"/>
      <c r="G10" s="40"/>
      <c r="H10" s="79"/>
      <c r="I10" s="40"/>
      <c r="J10" s="79">
        <f t="shared" si="2"/>
        <v>2680</v>
      </c>
      <c r="K10" s="45">
        <v>428800</v>
      </c>
      <c r="L10" s="40">
        <v>160</v>
      </c>
      <c r="M10" s="40"/>
      <c r="N10" s="40"/>
      <c r="O10" s="40">
        <v>1715</v>
      </c>
      <c r="P10" s="40">
        <f t="shared" si="0"/>
        <v>428750</v>
      </c>
      <c r="Q10" s="79"/>
      <c r="R10" s="45"/>
      <c r="S10" s="79">
        <f t="shared" si="1"/>
        <v>50</v>
      </c>
    </row>
    <row r="11" spans="1:19" s="93" customFormat="1" ht="36" x14ac:dyDescent="0.2">
      <c r="A11" s="35">
        <v>30</v>
      </c>
      <c r="B11" s="36" t="s">
        <v>52</v>
      </c>
      <c r="C11" s="199" t="s">
        <v>129</v>
      </c>
      <c r="D11" s="200" t="s">
        <v>133</v>
      </c>
      <c r="E11" s="45">
        <v>1648000</v>
      </c>
      <c r="F11" s="79"/>
      <c r="G11" s="40"/>
      <c r="H11" s="79"/>
      <c r="I11" s="40"/>
      <c r="J11" s="79">
        <f t="shared" si="2"/>
        <v>10300</v>
      </c>
      <c r="K11" s="45">
        <v>1648000</v>
      </c>
      <c r="L11" s="40">
        <v>160</v>
      </c>
      <c r="M11" s="40"/>
      <c r="N11" s="40"/>
      <c r="O11" s="40">
        <v>6592</v>
      </c>
      <c r="P11" s="40">
        <f t="shared" si="0"/>
        <v>1648000</v>
      </c>
      <c r="Q11" s="79"/>
      <c r="R11" s="45"/>
      <c r="S11" s="79">
        <f t="shared" si="1"/>
        <v>0</v>
      </c>
    </row>
    <row r="12" spans="1:19" s="93" customFormat="1" ht="36" x14ac:dyDescent="0.2">
      <c r="A12" s="35">
        <v>31</v>
      </c>
      <c r="B12" s="36" t="s">
        <v>52</v>
      </c>
      <c r="C12" s="199" t="s">
        <v>129</v>
      </c>
      <c r="D12" s="200" t="s">
        <v>134</v>
      </c>
      <c r="E12" s="45">
        <v>278400</v>
      </c>
      <c r="F12" s="79"/>
      <c r="G12" s="40"/>
      <c r="H12" s="79"/>
      <c r="I12" s="40"/>
      <c r="J12" s="79">
        <f t="shared" si="2"/>
        <v>1740</v>
      </c>
      <c r="K12" s="45">
        <v>278400</v>
      </c>
      <c r="L12" s="40">
        <v>160</v>
      </c>
      <c r="M12" s="40"/>
      <c r="N12" s="40"/>
      <c r="O12" s="40">
        <v>1113</v>
      </c>
      <c r="P12" s="40">
        <f t="shared" si="0"/>
        <v>278250</v>
      </c>
      <c r="Q12" s="79"/>
      <c r="R12" s="45"/>
      <c r="S12" s="79">
        <f t="shared" si="1"/>
        <v>150</v>
      </c>
    </row>
    <row r="13" spans="1:19" s="93" customFormat="1" ht="36" x14ac:dyDescent="0.2">
      <c r="A13" s="35">
        <v>33</v>
      </c>
      <c r="B13" s="36" t="s">
        <v>52</v>
      </c>
      <c r="C13" s="199" t="s">
        <v>129</v>
      </c>
      <c r="D13" s="200" t="s">
        <v>135</v>
      </c>
      <c r="E13" s="45">
        <v>1222400</v>
      </c>
      <c r="F13" s="79"/>
      <c r="G13" s="40"/>
      <c r="H13" s="79"/>
      <c r="I13" s="40"/>
      <c r="J13" s="79">
        <f t="shared" si="2"/>
        <v>7640</v>
      </c>
      <c r="K13" s="45">
        <v>1222400</v>
      </c>
      <c r="L13" s="40">
        <v>160</v>
      </c>
      <c r="M13" s="40"/>
      <c r="N13" s="40"/>
      <c r="O13" s="40">
        <v>4889</v>
      </c>
      <c r="P13" s="40">
        <f t="shared" si="0"/>
        <v>1222250</v>
      </c>
      <c r="Q13" s="79"/>
      <c r="R13" s="45"/>
      <c r="S13" s="79">
        <f t="shared" si="1"/>
        <v>150</v>
      </c>
    </row>
    <row r="14" spans="1:19" s="93" customFormat="1" ht="36" x14ac:dyDescent="0.2">
      <c r="A14" s="35">
        <v>34</v>
      </c>
      <c r="B14" s="36" t="s">
        <v>52</v>
      </c>
      <c r="C14" s="199" t="s">
        <v>129</v>
      </c>
      <c r="D14" s="200" t="s">
        <v>136</v>
      </c>
      <c r="E14" s="45">
        <v>278400</v>
      </c>
      <c r="F14" s="79"/>
      <c r="G14" s="40"/>
      <c r="H14" s="79"/>
      <c r="I14" s="40"/>
      <c r="J14" s="79">
        <f t="shared" si="2"/>
        <v>1740</v>
      </c>
      <c r="K14" s="45">
        <v>278400</v>
      </c>
      <c r="L14" s="40">
        <v>160</v>
      </c>
      <c r="M14" s="40"/>
      <c r="N14" s="40"/>
      <c r="O14" s="40">
        <v>1113</v>
      </c>
      <c r="P14" s="40">
        <f t="shared" si="0"/>
        <v>278250</v>
      </c>
      <c r="Q14" s="79"/>
      <c r="R14" s="45"/>
      <c r="S14" s="79">
        <f t="shared" si="1"/>
        <v>150</v>
      </c>
    </row>
    <row r="15" spans="1:19" s="93" customFormat="1" x14ac:dyDescent="0.2">
      <c r="A15" s="35">
        <v>35</v>
      </c>
      <c r="B15" s="36" t="s">
        <v>52</v>
      </c>
      <c r="C15" s="199" t="s">
        <v>129</v>
      </c>
      <c r="D15" s="200" t="s">
        <v>137</v>
      </c>
      <c r="E15" s="45">
        <v>947200</v>
      </c>
      <c r="F15" s="79"/>
      <c r="G15" s="40"/>
      <c r="H15" s="79"/>
      <c r="I15" s="40"/>
      <c r="J15" s="79">
        <f t="shared" si="2"/>
        <v>5920</v>
      </c>
      <c r="K15" s="45">
        <v>947200</v>
      </c>
      <c r="L15" s="40">
        <v>160</v>
      </c>
      <c r="M15" s="40"/>
      <c r="N15" s="40"/>
      <c r="O15" s="40">
        <v>3788</v>
      </c>
      <c r="P15" s="40">
        <f t="shared" si="0"/>
        <v>947000</v>
      </c>
      <c r="Q15" s="79"/>
      <c r="R15" s="45"/>
      <c r="S15" s="79">
        <f t="shared" si="1"/>
        <v>200</v>
      </c>
    </row>
    <row r="16" spans="1:19" s="93" customFormat="1" ht="36" x14ac:dyDescent="0.2">
      <c r="A16" s="35">
        <v>36</v>
      </c>
      <c r="B16" s="36" t="s">
        <v>52</v>
      </c>
      <c r="C16" s="199" t="s">
        <v>129</v>
      </c>
      <c r="D16" s="200" t="s">
        <v>138</v>
      </c>
      <c r="E16" s="45">
        <v>371200</v>
      </c>
      <c r="F16" s="79"/>
      <c r="G16" s="40"/>
      <c r="H16" s="79"/>
      <c r="I16" s="40"/>
      <c r="J16" s="79">
        <f t="shared" si="2"/>
        <v>2320</v>
      </c>
      <c r="K16" s="45">
        <v>371200</v>
      </c>
      <c r="L16" s="40">
        <v>160</v>
      </c>
      <c r="M16" s="40"/>
      <c r="N16" s="40"/>
      <c r="O16" s="40">
        <v>1484</v>
      </c>
      <c r="P16" s="40">
        <f t="shared" si="0"/>
        <v>371000</v>
      </c>
      <c r="Q16" s="79"/>
      <c r="R16" s="45"/>
      <c r="S16" s="79">
        <f t="shared" si="1"/>
        <v>200</v>
      </c>
    </row>
    <row r="17" spans="1:19" s="93" customFormat="1" ht="36" x14ac:dyDescent="0.2">
      <c r="A17" s="35">
        <v>37</v>
      </c>
      <c r="B17" s="36" t="s">
        <v>52</v>
      </c>
      <c r="C17" s="199" t="s">
        <v>129</v>
      </c>
      <c r="D17" s="200" t="s">
        <v>139</v>
      </c>
      <c r="E17" s="45">
        <v>1404800</v>
      </c>
      <c r="F17" s="79"/>
      <c r="G17" s="40"/>
      <c r="H17" s="79"/>
      <c r="I17" s="40"/>
      <c r="J17" s="79">
        <f t="shared" si="2"/>
        <v>8780</v>
      </c>
      <c r="K17" s="45">
        <v>1404800</v>
      </c>
      <c r="L17" s="40">
        <v>160</v>
      </c>
      <c r="M17" s="40"/>
      <c r="N17" s="40"/>
      <c r="O17" s="40">
        <v>5619</v>
      </c>
      <c r="P17" s="40">
        <f t="shared" si="0"/>
        <v>1404750</v>
      </c>
      <c r="Q17" s="79"/>
      <c r="R17" s="45"/>
      <c r="S17" s="79">
        <f t="shared" si="1"/>
        <v>50</v>
      </c>
    </row>
    <row r="18" spans="1:19" s="93" customFormat="1" ht="36" x14ac:dyDescent="0.2">
      <c r="A18" s="35">
        <v>38</v>
      </c>
      <c r="B18" s="36" t="s">
        <v>52</v>
      </c>
      <c r="C18" s="199" t="s">
        <v>129</v>
      </c>
      <c r="D18" s="200" t="s">
        <v>140</v>
      </c>
      <c r="E18" s="45">
        <v>3324800</v>
      </c>
      <c r="F18" s="79"/>
      <c r="G18" s="40"/>
      <c r="H18" s="79"/>
      <c r="I18" s="40"/>
      <c r="J18" s="79">
        <f t="shared" si="2"/>
        <v>20780</v>
      </c>
      <c r="K18" s="45">
        <v>3324800</v>
      </c>
      <c r="L18" s="40">
        <v>160</v>
      </c>
      <c r="M18" s="40"/>
      <c r="N18" s="40"/>
      <c r="O18" s="40">
        <v>13299</v>
      </c>
      <c r="P18" s="40">
        <f t="shared" si="0"/>
        <v>3324750</v>
      </c>
      <c r="Q18" s="79"/>
      <c r="R18" s="45"/>
      <c r="S18" s="79">
        <f t="shared" si="1"/>
        <v>50</v>
      </c>
    </row>
    <row r="19" spans="1:19" s="201" customFormat="1" ht="36" x14ac:dyDescent="0.5">
      <c r="A19" s="35">
        <v>39</v>
      </c>
      <c r="B19" s="36" t="s">
        <v>52</v>
      </c>
      <c r="C19" s="199" t="s">
        <v>129</v>
      </c>
      <c r="D19" s="200" t="s">
        <v>141</v>
      </c>
      <c r="E19" s="45">
        <v>345600</v>
      </c>
      <c r="F19" s="79"/>
      <c r="G19" s="40"/>
      <c r="H19" s="79"/>
      <c r="I19" s="40"/>
      <c r="J19" s="79">
        <f t="shared" si="2"/>
        <v>2160</v>
      </c>
      <c r="K19" s="45">
        <v>345600</v>
      </c>
      <c r="L19" s="40">
        <v>160</v>
      </c>
      <c r="M19" s="40"/>
      <c r="N19" s="40"/>
      <c r="O19" s="40">
        <v>1382</v>
      </c>
      <c r="P19" s="40">
        <f t="shared" si="0"/>
        <v>345500</v>
      </c>
      <c r="Q19" s="79"/>
      <c r="R19" s="45"/>
      <c r="S19" s="79">
        <f t="shared" si="1"/>
        <v>100</v>
      </c>
    </row>
    <row r="20" spans="1:19" s="201" customFormat="1" ht="36" x14ac:dyDescent="0.5">
      <c r="A20" s="35">
        <v>40</v>
      </c>
      <c r="B20" s="36" t="s">
        <v>52</v>
      </c>
      <c r="C20" s="199" t="s">
        <v>129</v>
      </c>
      <c r="D20" s="200" t="s">
        <v>142</v>
      </c>
      <c r="E20" s="45">
        <v>9979200</v>
      </c>
      <c r="F20" s="79"/>
      <c r="G20" s="40"/>
      <c r="H20" s="79"/>
      <c r="I20" s="40"/>
      <c r="J20" s="79">
        <f t="shared" si="2"/>
        <v>62370</v>
      </c>
      <c r="K20" s="45">
        <v>9979200</v>
      </c>
      <c r="L20" s="40">
        <v>160</v>
      </c>
      <c r="M20" s="40"/>
      <c r="N20" s="40"/>
      <c r="O20" s="40">
        <v>39916</v>
      </c>
      <c r="P20" s="40">
        <f t="shared" si="0"/>
        <v>9979000</v>
      </c>
      <c r="Q20" s="79"/>
      <c r="R20" s="45"/>
      <c r="S20" s="79">
        <f t="shared" si="1"/>
        <v>200</v>
      </c>
    </row>
    <row r="21" spans="1:19" s="201" customFormat="1" ht="37.5" customHeight="1" x14ac:dyDescent="0.5">
      <c r="A21" s="35">
        <v>83</v>
      </c>
      <c r="B21" s="36" t="s">
        <v>143</v>
      </c>
      <c r="C21" s="199" t="s">
        <v>144</v>
      </c>
      <c r="D21" s="200" t="s">
        <v>145</v>
      </c>
      <c r="E21" s="47">
        <v>75000</v>
      </c>
      <c r="F21" s="79"/>
      <c r="G21" s="40"/>
      <c r="H21" s="79"/>
      <c r="I21" s="47"/>
      <c r="J21" s="79">
        <f t="shared" si="2"/>
        <v>300</v>
      </c>
      <c r="K21" s="45">
        <v>60000</v>
      </c>
      <c r="L21" s="40">
        <v>200</v>
      </c>
      <c r="M21" s="47"/>
      <c r="N21" s="47"/>
      <c r="O21" s="40">
        <f t="shared" ref="O21:O58" si="3">K21/250</f>
        <v>240</v>
      </c>
      <c r="P21" s="40">
        <f t="shared" si="0"/>
        <v>60000</v>
      </c>
      <c r="Q21" s="79">
        <v>750</v>
      </c>
      <c r="R21" s="45">
        <f>Q21*20</f>
        <v>15000</v>
      </c>
      <c r="S21" s="79">
        <f t="shared" si="1"/>
        <v>0</v>
      </c>
    </row>
    <row r="22" spans="1:19" s="201" customFormat="1" ht="36" x14ac:dyDescent="0.5">
      <c r="A22" s="202">
        <v>91</v>
      </c>
      <c r="B22" s="203" t="s">
        <v>146</v>
      </c>
      <c r="C22" s="204" t="s">
        <v>147</v>
      </c>
      <c r="D22" s="200" t="s">
        <v>148</v>
      </c>
      <c r="E22" s="47">
        <v>1641000</v>
      </c>
      <c r="F22" s="79"/>
      <c r="G22" s="40"/>
      <c r="H22" s="79">
        <f>I22/150</f>
        <v>10940</v>
      </c>
      <c r="I22" s="47">
        <v>1641000</v>
      </c>
      <c r="J22" s="79"/>
      <c r="K22" s="47"/>
      <c r="L22" s="40">
        <v>150</v>
      </c>
      <c r="M22" s="205"/>
      <c r="N22" s="205"/>
      <c r="O22" s="40">
        <v>6564</v>
      </c>
      <c r="P22" s="40">
        <f t="shared" si="0"/>
        <v>1641000</v>
      </c>
      <c r="Q22" s="79"/>
      <c r="R22" s="47"/>
      <c r="S22" s="79">
        <f t="shared" si="1"/>
        <v>0</v>
      </c>
    </row>
    <row r="23" spans="1:19" s="201" customFormat="1" ht="36" x14ac:dyDescent="0.5">
      <c r="A23" s="35">
        <v>113</v>
      </c>
      <c r="B23" s="36" t="s">
        <v>74</v>
      </c>
      <c r="C23" s="199" t="s">
        <v>149</v>
      </c>
      <c r="D23" s="200" t="s">
        <v>150</v>
      </c>
      <c r="E23" s="47">
        <v>80000</v>
      </c>
      <c r="F23" s="79"/>
      <c r="G23" s="40"/>
      <c r="H23" s="79"/>
      <c r="I23" s="40"/>
      <c r="J23" s="79">
        <f t="shared" si="2"/>
        <v>300</v>
      </c>
      <c r="K23" s="45">
        <v>60000</v>
      </c>
      <c r="L23" s="40">
        <v>200</v>
      </c>
      <c r="M23" s="40"/>
      <c r="N23" s="40"/>
      <c r="O23" s="40">
        <f t="shared" si="3"/>
        <v>240</v>
      </c>
      <c r="P23" s="40">
        <f t="shared" si="0"/>
        <v>60000</v>
      </c>
      <c r="Q23" s="79">
        <v>1000</v>
      </c>
      <c r="R23" s="45">
        <f t="shared" ref="R23:R27" si="4">Q23*20</f>
        <v>20000</v>
      </c>
      <c r="S23" s="79">
        <f t="shared" si="1"/>
        <v>0</v>
      </c>
    </row>
    <row r="24" spans="1:19" s="201" customFormat="1" ht="36" x14ac:dyDescent="0.5">
      <c r="A24" s="35">
        <v>115</v>
      </c>
      <c r="B24" s="36" t="s">
        <v>74</v>
      </c>
      <c r="C24" s="199" t="s">
        <v>151</v>
      </c>
      <c r="D24" s="200" t="s">
        <v>152</v>
      </c>
      <c r="E24" s="47">
        <v>88000</v>
      </c>
      <c r="F24" s="79"/>
      <c r="G24" s="40"/>
      <c r="H24" s="79"/>
      <c r="I24" s="40"/>
      <c r="J24" s="79">
        <f t="shared" si="2"/>
        <v>300</v>
      </c>
      <c r="K24" s="45">
        <v>60000</v>
      </c>
      <c r="L24" s="40">
        <v>200</v>
      </c>
      <c r="M24" s="40"/>
      <c r="N24" s="40"/>
      <c r="O24" s="40">
        <f t="shared" si="3"/>
        <v>240</v>
      </c>
      <c r="P24" s="40">
        <f t="shared" si="0"/>
        <v>60000</v>
      </c>
      <c r="Q24" s="79">
        <v>1400</v>
      </c>
      <c r="R24" s="45">
        <f t="shared" si="4"/>
        <v>28000</v>
      </c>
      <c r="S24" s="79">
        <f t="shared" si="1"/>
        <v>0</v>
      </c>
    </row>
    <row r="25" spans="1:19" s="201" customFormat="1" ht="36" x14ac:dyDescent="0.5">
      <c r="A25" s="35">
        <v>119</v>
      </c>
      <c r="B25" s="36" t="s">
        <v>74</v>
      </c>
      <c r="C25" s="199" t="s">
        <v>153</v>
      </c>
      <c r="D25" s="200" t="s">
        <v>154</v>
      </c>
      <c r="E25" s="47">
        <v>80000</v>
      </c>
      <c r="F25" s="79"/>
      <c r="G25" s="40"/>
      <c r="H25" s="79"/>
      <c r="I25" s="40"/>
      <c r="J25" s="79">
        <f t="shared" si="2"/>
        <v>300</v>
      </c>
      <c r="K25" s="45">
        <v>60000</v>
      </c>
      <c r="L25" s="40">
        <v>200</v>
      </c>
      <c r="M25" s="40"/>
      <c r="N25" s="40"/>
      <c r="O25" s="40">
        <f t="shared" si="3"/>
        <v>240</v>
      </c>
      <c r="P25" s="40">
        <f t="shared" si="0"/>
        <v>60000</v>
      </c>
      <c r="Q25" s="79">
        <v>1000</v>
      </c>
      <c r="R25" s="45">
        <f t="shared" si="4"/>
        <v>20000</v>
      </c>
      <c r="S25" s="79">
        <f t="shared" si="1"/>
        <v>0</v>
      </c>
    </row>
    <row r="26" spans="1:19" s="201" customFormat="1" ht="36" x14ac:dyDescent="0.5">
      <c r="A26" s="35">
        <v>121</v>
      </c>
      <c r="B26" s="36" t="s">
        <v>22</v>
      </c>
      <c r="C26" s="199" t="s">
        <v>77</v>
      </c>
      <c r="D26" s="200" t="s">
        <v>78</v>
      </c>
      <c r="E26" s="47">
        <v>288100</v>
      </c>
      <c r="F26" s="79"/>
      <c r="G26" s="40"/>
      <c r="H26" s="79"/>
      <c r="I26" s="40"/>
      <c r="J26" s="79">
        <f t="shared" si="2"/>
        <v>1600</v>
      </c>
      <c r="K26" s="45">
        <v>256000</v>
      </c>
      <c r="L26" s="40">
        <v>160</v>
      </c>
      <c r="M26" s="40"/>
      <c r="N26" s="40"/>
      <c r="O26" s="40">
        <f t="shared" si="3"/>
        <v>1024</v>
      </c>
      <c r="P26" s="40">
        <f t="shared" si="0"/>
        <v>256000</v>
      </c>
      <c r="Q26" s="79">
        <v>1605</v>
      </c>
      <c r="R26" s="45">
        <f t="shared" si="4"/>
        <v>32100</v>
      </c>
      <c r="S26" s="79">
        <f t="shared" si="1"/>
        <v>0</v>
      </c>
    </row>
    <row r="27" spans="1:19" s="201" customFormat="1" ht="36" x14ac:dyDescent="0.5">
      <c r="A27" s="35">
        <v>122</v>
      </c>
      <c r="B27" s="36" t="s">
        <v>22</v>
      </c>
      <c r="C27" s="199" t="s">
        <v>79</v>
      </c>
      <c r="D27" s="200" t="s">
        <v>80</v>
      </c>
      <c r="E27" s="47">
        <v>417000</v>
      </c>
      <c r="F27" s="79"/>
      <c r="G27" s="40"/>
      <c r="H27" s="79"/>
      <c r="I27" s="40"/>
      <c r="J27" s="79">
        <f t="shared" si="2"/>
        <v>2000</v>
      </c>
      <c r="K27" s="45">
        <v>320000</v>
      </c>
      <c r="L27" s="40">
        <v>160</v>
      </c>
      <c r="M27" s="40"/>
      <c r="N27" s="40"/>
      <c r="O27" s="40">
        <f t="shared" si="3"/>
        <v>1280</v>
      </c>
      <c r="P27" s="40">
        <f t="shared" si="0"/>
        <v>320000</v>
      </c>
      <c r="Q27" s="79">
        <v>4850</v>
      </c>
      <c r="R27" s="45">
        <f t="shared" si="4"/>
        <v>97000</v>
      </c>
      <c r="S27" s="79">
        <f t="shared" si="1"/>
        <v>0</v>
      </c>
    </row>
    <row r="28" spans="1:19" s="201" customFormat="1" ht="36" x14ac:dyDescent="0.5">
      <c r="A28" s="35">
        <v>136</v>
      </c>
      <c r="B28" s="36" t="s">
        <v>57</v>
      </c>
      <c r="C28" s="199" t="s">
        <v>155</v>
      </c>
      <c r="D28" s="200" t="s">
        <v>156</v>
      </c>
      <c r="E28" s="45">
        <v>152000</v>
      </c>
      <c r="F28" s="79"/>
      <c r="G28" s="40"/>
      <c r="H28" s="79"/>
      <c r="I28" s="40"/>
      <c r="J28" s="79">
        <f t="shared" si="2"/>
        <v>600</v>
      </c>
      <c r="K28" s="45">
        <v>120000</v>
      </c>
      <c r="L28" s="40">
        <v>200</v>
      </c>
      <c r="M28" s="40"/>
      <c r="N28" s="40"/>
      <c r="O28" s="40">
        <f t="shared" si="3"/>
        <v>480</v>
      </c>
      <c r="P28" s="40">
        <f t="shared" si="0"/>
        <v>120000</v>
      </c>
      <c r="Q28" s="79">
        <f>R28/20</f>
        <v>1600</v>
      </c>
      <c r="R28" s="45">
        <v>32000</v>
      </c>
      <c r="S28" s="79">
        <f t="shared" si="1"/>
        <v>0</v>
      </c>
    </row>
    <row r="29" spans="1:19" s="201" customFormat="1" ht="36" x14ac:dyDescent="0.5">
      <c r="A29" s="35">
        <v>143</v>
      </c>
      <c r="B29" s="36" t="s">
        <v>57</v>
      </c>
      <c r="C29" s="199" t="s">
        <v>158</v>
      </c>
      <c r="D29" s="200" t="s">
        <v>159</v>
      </c>
      <c r="E29" s="45">
        <v>76000</v>
      </c>
      <c r="F29" s="79">
        <f>G29/40</f>
        <v>1000</v>
      </c>
      <c r="G29" s="45">
        <v>40000</v>
      </c>
      <c r="H29" s="79"/>
      <c r="I29" s="40"/>
      <c r="J29" s="79"/>
      <c r="K29" s="47"/>
      <c r="L29" s="40">
        <v>40</v>
      </c>
      <c r="M29" s="40">
        <v>1142</v>
      </c>
      <c r="N29" s="45">
        <f>M29*35</f>
        <v>39970</v>
      </c>
      <c r="O29" s="40"/>
      <c r="P29" s="40"/>
      <c r="Q29" s="79">
        <v>1801</v>
      </c>
      <c r="R29" s="206">
        <f>Q29*20</f>
        <v>36020</v>
      </c>
      <c r="S29" s="79">
        <f t="shared" si="1"/>
        <v>10</v>
      </c>
    </row>
    <row r="30" spans="1:19" s="201" customFormat="1" ht="36" x14ac:dyDescent="0.5">
      <c r="A30" s="35">
        <v>144</v>
      </c>
      <c r="B30" s="36" t="s">
        <v>57</v>
      </c>
      <c r="C30" s="199" t="s">
        <v>160</v>
      </c>
      <c r="D30" s="200" t="s">
        <v>161</v>
      </c>
      <c r="E30" s="45">
        <v>72000</v>
      </c>
      <c r="F30" s="79"/>
      <c r="G30" s="40"/>
      <c r="H30" s="79"/>
      <c r="I30" s="40"/>
      <c r="J30" s="79">
        <f t="shared" si="2"/>
        <v>600</v>
      </c>
      <c r="K30" s="45">
        <v>72000</v>
      </c>
      <c r="L30" s="40">
        <v>120</v>
      </c>
      <c r="M30" s="40"/>
      <c r="N30" s="40"/>
      <c r="O30" s="40">
        <f t="shared" si="3"/>
        <v>288</v>
      </c>
      <c r="P30" s="40">
        <f t="shared" si="0"/>
        <v>72000</v>
      </c>
      <c r="Q30" s="79"/>
      <c r="R30" s="45"/>
      <c r="S30" s="79">
        <f t="shared" si="1"/>
        <v>0</v>
      </c>
    </row>
    <row r="31" spans="1:19" s="201" customFormat="1" ht="36" x14ac:dyDescent="0.5">
      <c r="A31" s="35">
        <v>145</v>
      </c>
      <c r="B31" s="36" t="s">
        <v>57</v>
      </c>
      <c r="C31" s="199" t="s">
        <v>129</v>
      </c>
      <c r="D31" s="200" t="s">
        <v>162</v>
      </c>
      <c r="E31" s="45">
        <v>108000</v>
      </c>
      <c r="F31" s="79"/>
      <c r="G31" s="40"/>
      <c r="H31" s="79"/>
      <c r="I31" s="40"/>
      <c r="J31" s="79">
        <f t="shared" si="2"/>
        <v>533.33333333333337</v>
      </c>
      <c r="K31" s="45">
        <v>96000</v>
      </c>
      <c r="L31" s="40">
        <v>180</v>
      </c>
      <c r="M31" s="40"/>
      <c r="N31" s="40"/>
      <c r="O31" s="40">
        <v>384</v>
      </c>
      <c r="P31" s="40">
        <f>O31*250</f>
        <v>96000</v>
      </c>
      <c r="Q31" s="79">
        <f>R31/20</f>
        <v>600</v>
      </c>
      <c r="R31" s="45">
        <v>12000</v>
      </c>
      <c r="S31" s="79">
        <f>E31-N31-P31-R31</f>
        <v>0</v>
      </c>
    </row>
    <row r="32" spans="1:19" s="201" customFormat="1" x14ac:dyDescent="0.5">
      <c r="A32" s="35">
        <v>149</v>
      </c>
      <c r="B32" s="36" t="s">
        <v>57</v>
      </c>
      <c r="C32" s="199" t="s">
        <v>157</v>
      </c>
      <c r="D32" s="200" t="s">
        <v>163</v>
      </c>
      <c r="E32" s="45">
        <v>108000</v>
      </c>
      <c r="F32" s="79"/>
      <c r="G32" s="40"/>
      <c r="H32" s="79"/>
      <c r="I32" s="40"/>
      <c r="J32" s="79">
        <f t="shared" si="2"/>
        <v>600</v>
      </c>
      <c r="K32" s="45">
        <v>108000</v>
      </c>
      <c r="L32" s="40">
        <v>180</v>
      </c>
      <c r="M32" s="40"/>
      <c r="N32" s="40"/>
      <c r="O32" s="40">
        <f t="shared" si="3"/>
        <v>432</v>
      </c>
      <c r="P32" s="40">
        <f t="shared" si="0"/>
        <v>108000</v>
      </c>
      <c r="Q32" s="79"/>
      <c r="R32" s="45"/>
      <c r="S32" s="79">
        <f t="shared" si="1"/>
        <v>0</v>
      </c>
    </row>
    <row r="33" spans="1:19" s="201" customFormat="1" ht="36" x14ac:dyDescent="0.5">
      <c r="A33" s="35">
        <v>151</v>
      </c>
      <c r="B33" s="36" t="s">
        <v>57</v>
      </c>
      <c r="C33" s="199" t="s">
        <v>157</v>
      </c>
      <c r="D33" s="200" t="s">
        <v>164</v>
      </c>
      <c r="E33" s="45">
        <v>108000</v>
      </c>
      <c r="F33" s="79"/>
      <c r="G33" s="40"/>
      <c r="H33" s="79"/>
      <c r="I33" s="40"/>
      <c r="J33" s="79">
        <f t="shared" si="2"/>
        <v>600</v>
      </c>
      <c r="K33" s="45">
        <v>108000</v>
      </c>
      <c r="L33" s="40">
        <v>180</v>
      </c>
      <c r="M33" s="40"/>
      <c r="N33" s="40"/>
      <c r="O33" s="40">
        <f t="shared" si="3"/>
        <v>432</v>
      </c>
      <c r="P33" s="40">
        <f t="shared" si="0"/>
        <v>108000</v>
      </c>
      <c r="Q33" s="79"/>
      <c r="R33" s="45"/>
      <c r="S33" s="79">
        <f t="shared" si="1"/>
        <v>0</v>
      </c>
    </row>
    <row r="34" spans="1:19" s="201" customFormat="1" ht="36" x14ac:dyDescent="0.5">
      <c r="A34" s="35">
        <v>152</v>
      </c>
      <c r="B34" s="36" t="s">
        <v>57</v>
      </c>
      <c r="C34" s="199" t="s">
        <v>157</v>
      </c>
      <c r="D34" s="200" t="s">
        <v>165</v>
      </c>
      <c r="E34" s="45">
        <v>108000</v>
      </c>
      <c r="F34" s="79"/>
      <c r="G34" s="40"/>
      <c r="H34" s="79"/>
      <c r="I34" s="40"/>
      <c r="J34" s="79">
        <f t="shared" si="2"/>
        <v>500</v>
      </c>
      <c r="K34" s="45">
        <v>90000</v>
      </c>
      <c r="L34" s="40">
        <v>180</v>
      </c>
      <c r="M34" s="40"/>
      <c r="N34" s="40"/>
      <c r="O34" s="40">
        <f t="shared" si="3"/>
        <v>360</v>
      </c>
      <c r="P34" s="40">
        <f t="shared" si="0"/>
        <v>90000</v>
      </c>
      <c r="Q34" s="79">
        <f>R34/20</f>
        <v>900</v>
      </c>
      <c r="R34" s="45">
        <v>18000</v>
      </c>
      <c r="S34" s="79">
        <f t="shared" si="1"/>
        <v>0</v>
      </c>
    </row>
    <row r="35" spans="1:19" s="201" customFormat="1" ht="36" x14ac:dyDescent="0.5">
      <c r="A35" s="35">
        <v>153</v>
      </c>
      <c r="B35" s="36" t="s">
        <v>57</v>
      </c>
      <c r="C35" s="199" t="s">
        <v>157</v>
      </c>
      <c r="D35" s="200" t="s">
        <v>166</v>
      </c>
      <c r="E35" s="45">
        <v>108000</v>
      </c>
      <c r="F35" s="79"/>
      <c r="G35" s="40"/>
      <c r="H35" s="79"/>
      <c r="I35" s="40"/>
      <c r="J35" s="79">
        <f t="shared" si="2"/>
        <v>500</v>
      </c>
      <c r="K35" s="45">
        <v>90000</v>
      </c>
      <c r="L35" s="40">
        <v>180</v>
      </c>
      <c r="M35" s="40"/>
      <c r="N35" s="40"/>
      <c r="O35" s="40">
        <f t="shared" si="3"/>
        <v>360</v>
      </c>
      <c r="P35" s="40">
        <f t="shared" si="0"/>
        <v>90000</v>
      </c>
      <c r="Q35" s="79">
        <f>R35/20</f>
        <v>900</v>
      </c>
      <c r="R35" s="45">
        <v>18000</v>
      </c>
      <c r="S35" s="79">
        <f t="shared" si="1"/>
        <v>0</v>
      </c>
    </row>
    <row r="36" spans="1:19" s="201" customFormat="1" ht="36" x14ac:dyDescent="0.5">
      <c r="A36" s="35">
        <v>154</v>
      </c>
      <c r="B36" s="36" t="s">
        <v>57</v>
      </c>
      <c r="C36" s="199" t="s">
        <v>167</v>
      </c>
      <c r="D36" s="200" t="s">
        <v>168</v>
      </c>
      <c r="E36" s="47">
        <v>60000</v>
      </c>
      <c r="F36" s="79">
        <f>G36/L36</f>
        <v>1000</v>
      </c>
      <c r="G36" s="45">
        <v>30000</v>
      </c>
      <c r="H36" s="79"/>
      <c r="I36" s="40"/>
      <c r="J36" s="79"/>
      <c r="K36" s="47"/>
      <c r="L36" s="40">
        <v>30</v>
      </c>
      <c r="M36" s="40">
        <v>857</v>
      </c>
      <c r="N36" s="45">
        <f>M36*35</f>
        <v>29995</v>
      </c>
      <c r="O36" s="40"/>
      <c r="P36" s="40"/>
      <c r="Q36" s="79">
        <v>1500</v>
      </c>
      <c r="R36" s="45">
        <f t="shared" ref="R36" si="5">Q36*20</f>
        <v>30000</v>
      </c>
      <c r="S36" s="79">
        <f t="shared" si="1"/>
        <v>5</v>
      </c>
    </row>
    <row r="37" spans="1:19" s="201" customFormat="1" ht="36" x14ac:dyDescent="0.5">
      <c r="A37" s="35">
        <v>155</v>
      </c>
      <c r="B37" s="36" t="s">
        <v>57</v>
      </c>
      <c r="C37" s="199" t="s">
        <v>169</v>
      </c>
      <c r="D37" s="200" t="s">
        <v>170</v>
      </c>
      <c r="E37" s="45">
        <v>90000</v>
      </c>
      <c r="F37" s="79"/>
      <c r="G37" s="40"/>
      <c r="H37" s="79"/>
      <c r="I37" s="47"/>
      <c r="J37" s="79">
        <f t="shared" si="2"/>
        <v>500</v>
      </c>
      <c r="K37" s="45">
        <v>90000</v>
      </c>
      <c r="L37" s="40">
        <v>180</v>
      </c>
      <c r="M37" s="47"/>
      <c r="N37" s="47"/>
      <c r="O37" s="40">
        <f t="shared" si="3"/>
        <v>360</v>
      </c>
      <c r="P37" s="40">
        <f t="shared" ref="P37:P66" si="6">O37*250</f>
        <v>90000</v>
      </c>
      <c r="Q37" s="79"/>
      <c r="R37" s="45"/>
      <c r="S37" s="79">
        <f t="shared" si="1"/>
        <v>0</v>
      </c>
    </row>
    <row r="38" spans="1:19" s="201" customFormat="1" ht="36" x14ac:dyDescent="0.5">
      <c r="A38" s="35">
        <v>156</v>
      </c>
      <c r="B38" s="36" t="s">
        <v>57</v>
      </c>
      <c r="C38" s="199" t="s">
        <v>157</v>
      </c>
      <c r="D38" s="200" t="s">
        <v>171</v>
      </c>
      <c r="E38" s="45">
        <v>90000</v>
      </c>
      <c r="F38" s="79"/>
      <c r="G38" s="40"/>
      <c r="H38" s="79"/>
      <c r="I38" s="40"/>
      <c r="J38" s="79">
        <f t="shared" si="2"/>
        <v>500</v>
      </c>
      <c r="K38" s="45">
        <v>90000</v>
      </c>
      <c r="L38" s="40">
        <v>180</v>
      </c>
      <c r="M38" s="40"/>
      <c r="N38" s="40"/>
      <c r="O38" s="40">
        <f t="shared" si="3"/>
        <v>360</v>
      </c>
      <c r="P38" s="40">
        <f t="shared" si="6"/>
        <v>90000</v>
      </c>
      <c r="Q38" s="79"/>
      <c r="R38" s="45"/>
      <c r="S38" s="79">
        <f t="shared" si="1"/>
        <v>0</v>
      </c>
    </row>
    <row r="39" spans="1:19" s="209" customFormat="1" ht="51" customHeight="1" x14ac:dyDescent="0.2">
      <c r="A39" s="35">
        <v>157</v>
      </c>
      <c r="B39" s="207" t="s">
        <v>57</v>
      </c>
      <c r="C39" s="37" t="s">
        <v>172</v>
      </c>
      <c r="D39" s="38" t="s">
        <v>173</v>
      </c>
      <c r="E39" s="47">
        <v>150000</v>
      </c>
      <c r="F39" s="47"/>
      <c r="G39" s="47"/>
      <c r="H39" s="92"/>
      <c r="I39" s="92"/>
      <c r="J39" s="79">
        <f>K39/150</f>
        <v>700</v>
      </c>
      <c r="K39" s="45">
        <v>105000</v>
      </c>
      <c r="L39" s="40">
        <v>150</v>
      </c>
      <c r="M39" s="208"/>
      <c r="N39" s="45"/>
      <c r="O39" s="40">
        <v>420</v>
      </c>
      <c r="P39" s="45">
        <f>O39*250</f>
        <v>105000</v>
      </c>
      <c r="Q39" s="40">
        <f>R39/20</f>
        <v>2250</v>
      </c>
      <c r="R39" s="45">
        <v>45000</v>
      </c>
      <c r="S39" s="79">
        <f t="shared" si="1"/>
        <v>0</v>
      </c>
    </row>
    <row r="40" spans="1:19" s="201" customFormat="1" ht="36" x14ac:dyDescent="0.5">
      <c r="A40" s="35">
        <v>160</v>
      </c>
      <c r="B40" s="36" t="s">
        <v>57</v>
      </c>
      <c r="C40" s="199" t="s">
        <v>157</v>
      </c>
      <c r="D40" s="200" t="s">
        <v>174</v>
      </c>
      <c r="E40" s="45">
        <v>144000</v>
      </c>
      <c r="F40" s="79"/>
      <c r="G40" s="40"/>
      <c r="H40" s="79"/>
      <c r="I40" s="40"/>
      <c r="J40" s="79">
        <f t="shared" si="2"/>
        <v>800</v>
      </c>
      <c r="K40" s="45">
        <v>144000</v>
      </c>
      <c r="L40" s="40">
        <v>180</v>
      </c>
      <c r="M40" s="40"/>
      <c r="N40" s="40"/>
      <c r="O40" s="40">
        <f t="shared" si="3"/>
        <v>576</v>
      </c>
      <c r="P40" s="40">
        <f t="shared" si="6"/>
        <v>144000</v>
      </c>
      <c r="Q40" s="79"/>
      <c r="R40" s="45"/>
      <c r="S40" s="79">
        <f t="shared" si="1"/>
        <v>0</v>
      </c>
    </row>
    <row r="41" spans="1:19" s="201" customFormat="1" ht="36" x14ac:dyDescent="0.5">
      <c r="A41" s="35">
        <v>161</v>
      </c>
      <c r="B41" s="36" t="s">
        <v>57</v>
      </c>
      <c r="C41" s="199" t="s">
        <v>157</v>
      </c>
      <c r="D41" s="200" t="s">
        <v>175</v>
      </c>
      <c r="E41" s="45">
        <v>126000</v>
      </c>
      <c r="F41" s="79"/>
      <c r="G41" s="40"/>
      <c r="H41" s="79"/>
      <c r="I41" s="40"/>
      <c r="J41" s="79">
        <f t="shared" si="2"/>
        <v>700</v>
      </c>
      <c r="K41" s="45">
        <v>126000</v>
      </c>
      <c r="L41" s="40">
        <v>180</v>
      </c>
      <c r="M41" s="40"/>
      <c r="N41" s="40"/>
      <c r="O41" s="40">
        <f t="shared" si="3"/>
        <v>504</v>
      </c>
      <c r="P41" s="40">
        <f t="shared" si="6"/>
        <v>126000</v>
      </c>
      <c r="Q41" s="79"/>
      <c r="R41" s="45"/>
      <c r="S41" s="79">
        <f t="shared" si="1"/>
        <v>0</v>
      </c>
    </row>
    <row r="42" spans="1:19" s="201" customFormat="1" ht="36" x14ac:dyDescent="0.5">
      <c r="A42" s="35">
        <v>163</v>
      </c>
      <c r="B42" s="36" t="s">
        <v>57</v>
      </c>
      <c r="C42" s="199" t="s">
        <v>157</v>
      </c>
      <c r="D42" s="200" t="s">
        <v>176</v>
      </c>
      <c r="E42" s="45">
        <v>108000</v>
      </c>
      <c r="F42" s="79"/>
      <c r="G42" s="40"/>
      <c r="H42" s="79"/>
      <c r="I42" s="40"/>
      <c r="J42" s="79">
        <f t="shared" si="2"/>
        <v>500</v>
      </c>
      <c r="K42" s="45">
        <v>90000</v>
      </c>
      <c r="L42" s="40">
        <v>180</v>
      </c>
      <c r="M42" s="40"/>
      <c r="N42" s="40"/>
      <c r="O42" s="40">
        <f t="shared" si="3"/>
        <v>360</v>
      </c>
      <c r="P42" s="40">
        <f t="shared" si="6"/>
        <v>90000</v>
      </c>
      <c r="Q42" s="79">
        <f>R42/20</f>
        <v>900</v>
      </c>
      <c r="R42" s="45">
        <v>18000</v>
      </c>
      <c r="S42" s="79">
        <f t="shared" si="1"/>
        <v>0</v>
      </c>
    </row>
    <row r="43" spans="1:19" s="201" customFormat="1" ht="36" x14ac:dyDescent="0.5">
      <c r="A43" s="35">
        <v>164</v>
      </c>
      <c r="B43" s="36" t="s">
        <v>177</v>
      </c>
      <c r="C43" s="199" t="s">
        <v>178</v>
      </c>
      <c r="D43" s="200" t="s">
        <v>179</v>
      </c>
      <c r="E43" s="47">
        <v>2088000</v>
      </c>
      <c r="F43" s="79"/>
      <c r="G43" s="40"/>
      <c r="H43" s="79"/>
      <c r="I43" s="40"/>
      <c r="J43" s="79">
        <f t="shared" si="2"/>
        <v>12000</v>
      </c>
      <c r="K43" s="45">
        <v>1440000</v>
      </c>
      <c r="L43" s="40">
        <v>120</v>
      </c>
      <c r="M43" s="40"/>
      <c r="N43" s="40"/>
      <c r="O43" s="40">
        <f t="shared" si="3"/>
        <v>5760</v>
      </c>
      <c r="P43" s="40">
        <f t="shared" si="6"/>
        <v>1440000</v>
      </c>
      <c r="Q43" s="79">
        <v>32400</v>
      </c>
      <c r="R43" s="45">
        <f t="shared" ref="R43:R66" si="7">Q43*20</f>
        <v>648000</v>
      </c>
      <c r="S43" s="79">
        <f t="shared" si="1"/>
        <v>0</v>
      </c>
    </row>
    <row r="44" spans="1:19" s="201" customFormat="1" ht="36" x14ac:dyDescent="0.5">
      <c r="A44" s="35">
        <v>166</v>
      </c>
      <c r="B44" s="36" t="s">
        <v>177</v>
      </c>
      <c r="C44" s="199" t="s">
        <v>178</v>
      </c>
      <c r="D44" s="200" t="s">
        <v>179</v>
      </c>
      <c r="E44" s="47">
        <v>2088000</v>
      </c>
      <c r="F44" s="79"/>
      <c r="G44" s="40"/>
      <c r="H44" s="79"/>
      <c r="I44" s="40"/>
      <c r="J44" s="79">
        <f t="shared" si="2"/>
        <v>12000</v>
      </c>
      <c r="K44" s="45">
        <v>1440000</v>
      </c>
      <c r="L44" s="40">
        <v>120</v>
      </c>
      <c r="M44" s="40"/>
      <c r="N44" s="40"/>
      <c r="O44" s="40">
        <f t="shared" si="3"/>
        <v>5760</v>
      </c>
      <c r="P44" s="40">
        <f t="shared" si="6"/>
        <v>1440000</v>
      </c>
      <c r="Q44" s="79">
        <v>32400</v>
      </c>
      <c r="R44" s="45">
        <f t="shared" si="7"/>
        <v>648000</v>
      </c>
      <c r="S44" s="79">
        <f t="shared" si="1"/>
        <v>0</v>
      </c>
    </row>
    <row r="45" spans="1:19" s="201" customFormat="1" ht="36" x14ac:dyDescent="0.5">
      <c r="A45" s="35">
        <v>168</v>
      </c>
      <c r="B45" s="36" t="s">
        <v>94</v>
      </c>
      <c r="C45" s="199" t="s">
        <v>95</v>
      </c>
      <c r="D45" s="200" t="s">
        <v>96</v>
      </c>
      <c r="E45" s="47">
        <v>592200</v>
      </c>
      <c r="F45" s="79"/>
      <c r="G45" s="47"/>
      <c r="H45" s="79"/>
      <c r="I45" s="47"/>
      <c r="J45" s="79">
        <f t="shared" si="2"/>
        <v>2820</v>
      </c>
      <c r="K45" s="45">
        <v>507600</v>
      </c>
      <c r="L45" s="47">
        <v>180</v>
      </c>
      <c r="M45" s="47"/>
      <c r="N45" s="47"/>
      <c r="O45" s="40">
        <v>2030</v>
      </c>
      <c r="P45" s="40">
        <f t="shared" si="6"/>
        <v>507500</v>
      </c>
      <c r="Q45" s="79">
        <v>4235</v>
      </c>
      <c r="R45" s="45">
        <f t="shared" si="7"/>
        <v>84700</v>
      </c>
      <c r="S45" s="79">
        <f t="shared" si="1"/>
        <v>0</v>
      </c>
    </row>
    <row r="46" spans="1:19" s="201" customFormat="1" ht="36" x14ac:dyDescent="0.5">
      <c r="A46" s="35">
        <v>169</v>
      </c>
      <c r="B46" s="36" t="s">
        <v>94</v>
      </c>
      <c r="C46" s="199" t="s">
        <v>95</v>
      </c>
      <c r="D46" s="200" t="s">
        <v>97</v>
      </c>
      <c r="E46" s="47">
        <v>409500</v>
      </c>
      <c r="F46" s="79"/>
      <c r="G46" s="47"/>
      <c r="H46" s="79"/>
      <c r="I46" s="47"/>
      <c r="J46" s="79">
        <f t="shared" si="2"/>
        <v>1950</v>
      </c>
      <c r="K46" s="45">
        <v>351000</v>
      </c>
      <c r="L46" s="47">
        <v>180</v>
      </c>
      <c r="M46" s="47"/>
      <c r="N46" s="47"/>
      <c r="O46" s="40">
        <f t="shared" si="3"/>
        <v>1404</v>
      </c>
      <c r="P46" s="40">
        <f t="shared" si="6"/>
        <v>351000</v>
      </c>
      <c r="Q46" s="79">
        <v>2925</v>
      </c>
      <c r="R46" s="45">
        <f t="shared" si="7"/>
        <v>58500</v>
      </c>
      <c r="S46" s="79">
        <f t="shared" si="1"/>
        <v>0</v>
      </c>
    </row>
    <row r="47" spans="1:19" s="201" customFormat="1" ht="36" x14ac:dyDescent="0.5">
      <c r="A47" s="35">
        <v>170</v>
      </c>
      <c r="B47" s="36" t="s">
        <v>94</v>
      </c>
      <c r="C47" s="199" t="s">
        <v>95</v>
      </c>
      <c r="D47" s="200" t="s">
        <v>98</v>
      </c>
      <c r="E47" s="47">
        <v>504000</v>
      </c>
      <c r="F47" s="79"/>
      <c r="G47" s="47"/>
      <c r="H47" s="79"/>
      <c r="I47" s="47"/>
      <c r="J47" s="79">
        <f t="shared" si="2"/>
        <v>2400</v>
      </c>
      <c r="K47" s="45">
        <v>432000</v>
      </c>
      <c r="L47" s="47">
        <v>180</v>
      </c>
      <c r="M47" s="47"/>
      <c r="N47" s="47"/>
      <c r="O47" s="40">
        <f t="shared" si="3"/>
        <v>1728</v>
      </c>
      <c r="P47" s="40">
        <f t="shared" si="6"/>
        <v>432000</v>
      </c>
      <c r="Q47" s="79">
        <v>3600</v>
      </c>
      <c r="R47" s="45">
        <f t="shared" si="7"/>
        <v>72000</v>
      </c>
      <c r="S47" s="79">
        <f t="shared" si="1"/>
        <v>0</v>
      </c>
    </row>
    <row r="48" spans="1:19" s="201" customFormat="1" ht="36" x14ac:dyDescent="0.5">
      <c r="A48" s="35">
        <v>172</v>
      </c>
      <c r="B48" s="36" t="s">
        <v>94</v>
      </c>
      <c r="C48" s="199" t="s">
        <v>99</v>
      </c>
      <c r="D48" s="200" t="s">
        <v>100</v>
      </c>
      <c r="E48" s="47">
        <v>1171800</v>
      </c>
      <c r="F48" s="79"/>
      <c r="G48" s="47"/>
      <c r="H48" s="79"/>
      <c r="I48" s="47"/>
      <c r="J48" s="79">
        <f t="shared" si="2"/>
        <v>5580</v>
      </c>
      <c r="K48" s="45">
        <v>1004400</v>
      </c>
      <c r="L48" s="47">
        <v>180</v>
      </c>
      <c r="M48" s="47"/>
      <c r="N48" s="47"/>
      <c r="O48" s="40">
        <v>4017</v>
      </c>
      <c r="P48" s="40">
        <f t="shared" si="6"/>
        <v>1004250</v>
      </c>
      <c r="Q48" s="79">
        <v>8377</v>
      </c>
      <c r="R48" s="45">
        <f t="shared" si="7"/>
        <v>167540</v>
      </c>
      <c r="S48" s="79">
        <f t="shared" si="1"/>
        <v>10</v>
      </c>
    </row>
    <row r="49" spans="1:19" s="201" customFormat="1" ht="36" x14ac:dyDescent="0.5">
      <c r="A49" s="35">
        <v>173</v>
      </c>
      <c r="B49" s="36" t="s">
        <v>94</v>
      </c>
      <c r="C49" s="199" t="s">
        <v>95</v>
      </c>
      <c r="D49" s="200" t="s">
        <v>101</v>
      </c>
      <c r="E49" s="47">
        <v>896400</v>
      </c>
      <c r="F49" s="79"/>
      <c r="G49" s="47"/>
      <c r="H49" s="79"/>
      <c r="I49" s="47"/>
      <c r="J49" s="79">
        <f t="shared" si="2"/>
        <v>4080</v>
      </c>
      <c r="K49" s="45">
        <v>734400</v>
      </c>
      <c r="L49" s="47">
        <v>180</v>
      </c>
      <c r="M49" s="47"/>
      <c r="N49" s="47"/>
      <c r="O49" s="40">
        <v>2937</v>
      </c>
      <c r="P49" s="40">
        <f t="shared" si="6"/>
        <v>734250</v>
      </c>
      <c r="Q49" s="79">
        <v>8107</v>
      </c>
      <c r="R49" s="45">
        <f t="shared" si="7"/>
        <v>162140</v>
      </c>
      <c r="S49" s="79">
        <f t="shared" si="1"/>
        <v>10</v>
      </c>
    </row>
    <row r="50" spans="1:19" s="201" customFormat="1" ht="36" x14ac:dyDescent="0.5">
      <c r="A50" s="35">
        <v>174</v>
      </c>
      <c r="B50" s="36" t="s">
        <v>94</v>
      </c>
      <c r="C50" s="199" t="s">
        <v>99</v>
      </c>
      <c r="D50" s="200" t="s">
        <v>102</v>
      </c>
      <c r="E50" s="47">
        <v>157500</v>
      </c>
      <c r="F50" s="79"/>
      <c r="G50" s="47"/>
      <c r="H50" s="79"/>
      <c r="I50" s="47"/>
      <c r="J50" s="79">
        <f t="shared" si="2"/>
        <v>750</v>
      </c>
      <c r="K50" s="45">
        <v>135000</v>
      </c>
      <c r="L50" s="47">
        <v>180</v>
      </c>
      <c r="M50" s="47"/>
      <c r="N50" s="47"/>
      <c r="O50" s="40">
        <f t="shared" si="3"/>
        <v>540</v>
      </c>
      <c r="P50" s="40">
        <f t="shared" si="6"/>
        <v>135000</v>
      </c>
      <c r="Q50" s="79">
        <v>1125</v>
      </c>
      <c r="R50" s="45">
        <f t="shared" si="7"/>
        <v>22500</v>
      </c>
      <c r="S50" s="79">
        <f t="shared" si="1"/>
        <v>0</v>
      </c>
    </row>
    <row r="51" spans="1:19" s="201" customFormat="1" ht="36" x14ac:dyDescent="0.5">
      <c r="A51" s="35">
        <v>176</v>
      </c>
      <c r="B51" s="36" t="s">
        <v>94</v>
      </c>
      <c r="C51" s="199" t="s">
        <v>99</v>
      </c>
      <c r="D51" s="200" t="s">
        <v>103</v>
      </c>
      <c r="E51" s="47">
        <v>1688400</v>
      </c>
      <c r="F51" s="79"/>
      <c r="G51" s="47"/>
      <c r="H51" s="79"/>
      <c r="I51" s="47"/>
      <c r="J51" s="79">
        <f t="shared" si="2"/>
        <v>8040</v>
      </c>
      <c r="K51" s="45">
        <v>1447200</v>
      </c>
      <c r="L51" s="47">
        <v>180</v>
      </c>
      <c r="M51" s="47"/>
      <c r="N51" s="47"/>
      <c r="O51" s="40">
        <v>5788</v>
      </c>
      <c r="P51" s="40">
        <f t="shared" si="6"/>
        <v>1447000</v>
      </c>
      <c r="Q51" s="79">
        <v>12070</v>
      </c>
      <c r="R51" s="45">
        <f t="shared" si="7"/>
        <v>241400</v>
      </c>
      <c r="S51" s="79">
        <f t="shared" si="1"/>
        <v>0</v>
      </c>
    </row>
    <row r="52" spans="1:19" s="201" customFormat="1" ht="36" x14ac:dyDescent="0.5">
      <c r="A52" s="35">
        <v>177</v>
      </c>
      <c r="B52" s="36" t="s">
        <v>94</v>
      </c>
      <c r="C52" s="199" t="s">
        <v>99</v>
      </c>
      <c r="D52" s="200" t="s">
        <v>104</v>
      </c>
      <c r="E52" s="47">
        <v>667800</v>
      </c>
      <c r="F52" s="79"/>
      <c r="G52" s="47"/>
      <c r="H52" s="79"/>
      <c r="I52" s="47"/>
      <c r="J52" s="79">
        <f t="shared" si="2"/>
        <v>3180</v>
      </c>
      <c r="K52" s="45">
        <v>572400</v>
      </c>
      <c r="L52" s="47">
        <v>180</v>
      </c>
      <c r="M52" s="47"/>
      <c r="N52" s="47"/>
      <c r="O52" s="40">
        <v>2289</v>
      </c>
      <c r="P52" s="40">
        <f t="shared" si="6"/>
        <v>572250</v>
      </c>
      <c r="Q52" s="79">
        <v>4777</v>
      </c>
      <c r="R52" s="45">
        <f t="shared" si="7"/>
        <v>95540</v>
      </c>
      <c r="S52" s="79">
        <f t="shared" si="1"/>
        <v>10</v>
      </c>
    </row>
    <row r="53" spans="1:19" s="201" customFormat="1" ht="36" x14ac:dyDescent="0.5">
      <c r="A53" s="35">
        <v>178</v>
      </c>
      <c r="B53" s="36" t="s">
        <v>94</v>
      </c>
      <c r="C53" s="199" t="s">
        <v>99</v>
      </c>
      <c r="D53" s="200" t="s">
        <v>105</v>
      </c>
      <c r="E53" s="47">
        <v>151200</v>
      </c>
      <c r="F53" s="79"/>
      <c r="G53" s="47"/>
      <c r="H53" s="79"/>
      <c r="I53" s="47"/>
      <c r="J53" s="79">
        <f t="shared" si="2"/>
        <v>720</v>
      </c>
      <c r="K53" s="45">
        <v>129600</v>
      </c>
      <c r="L53" s="47">
        <v>180</v>
      </c>
      <c r="M53" s="47"/>
      <c r="N53" s="47"/>
      <c r="O53" s="40">
        <v>518</v>
      </c>
      <c r="P53" s="40">
        <f t="shared" si="6"/>
        <v>129500</v>
      </c>
      <c r="Q53" s="79">
        <v>1085</v>
      </c>
      <c r="R53" s="45">
        <f t="shared" si="7"/>
        <v>21700</v>
      </c>
      <c r="S53" s="79">
        <f t="shared" si="1"/>
        <v>0</v>
      </c>
    </row>
    <row r="54" spans="1:19" s="201" customFormat="1" ht="36" x14ac:dyDescent="0.5">
      <c r="A54" s="35">
        <v>179</v>
      </c>
      <c r="B54" s="36" t="s">
        <v>94</v>
      </c>
      <c r="C54" s="199" t="s">
        <v>99</v>
      </c>
      <c r="D54" s="200" t="s">
        <v>106</v>
      </c>
      <c r="E54" s="47">
        <v>636300</v>
      </c>
      <c r="F54" s="79"/>
      <c r="G54" s="47"/>
      <c r="H54" s="79"/>
      <c r="I54" s="47"/>
      <c r="J54" s="79">
        <f t="shared" si="2"/>
        <v>3030</v>
      </c>
      <c r="K54" s="45">
        <v>545400</v>
      </c>
      <c r="L54" s="47">
        <v>180</v>
      </c>
      <c r="M54" s="47"/>
      <c r="N54" s="47"/>
      <c r="O54" s="40">
        <v>2181</v>
      </c>
      <c r="P54" s="40">
        <f t="shared" si="6"/>
        <v>545250</v>
      </c>
      <c r="Q54" s="79">
        <v>4552</v>
      </c>
      <c r="R54" s="45">
        <f t="shared" si="7"/>
        <v>91040</v>
      </c>
      <c r="S54" s="79">
        <f t="shared" si="1"/>
        <v>10</v>
      </c>
    </row>
    <row r="55" spans="1:19" s="201" customFormat="1" ht="36" x14ac:dyDescent="0.5">
      <c r="A55" s="35">
        <v>180</v>
      </c>
      <c r="B55" s="36" t="s">
        <v>94</v>
      </c>
      <c r="C55" s="199" t="s">
        <v>99</v>
      </c>
      <c r="D55" s="200" t="s">
        <v>107</v>
      </c>
      <c r="E55" s="47">
        <v>308700</v>
      </c>
      <c r="F55" s="79"/>
      <c r="G55" s="47"/>
      <c r="H55" s="79"/>
      <c r="I55" s="47"/>
      <c r="J55" s="79">
        <f t="shared" si="2"/>
        <v>1470</v>
      </c>
      <c r="K55" s="45">
        <v>264600</v>
      </c>
      <c r="L55" s="47">
        <v>180</v>
      </c>
      <c r="M55" s="47"/>
      <c r="N55" s="47"/>
      <c r="O55" s="40">
        <v>1058</v>
      </c>
      <c r="P55" s="40">
        <f t="shared" si="6"/>
        <v>264500</v>
      </c>
      <c r="Q55" s="79">
        <v>2210</v>
      </c>
      <c r="R55" s="45">
        <f t="shared" si="7"/>
        <v>44200</v>
      </c>
      <c r="S55" s="79">
        <f t="shared" si="1"/>
        <v>0</v>
      </c>
    </row>
    <row r="56" spans="1:19" s="201" customFormat="1" ht="36" x14ac:dyDescent="0.5">
      <c r="A56" s="35">
        <v>181</v>
      </c>
      <c r="B56" s="36" t="s">
        <v>94</v>
      </c>
      <c r="C56" s="199" t="s">
        <v>99</v>
      </c>
      <c r="D56" s="200" t="s">
        <v>108</v>
      </c>
      <c r="E56" s="47">
        <v>447300</v>
      </c>
      <c r="F56" s="79"/>
      <c r="G56" s="47"/>
      <c r="H56" s="79"/>
      <c r="I56" s="47"/>
      <c r="J56" s="79">
        <f t="shared" si="2"/>
        <v>2130</v>
      </c>
      <c r="K56" s="45">
        <v>383400</v>
      </c>
      <c r="L56" s="47">
        <v>180</v>
      </c>
      <c r="M56" s="47"/>
      <c r="N56" s="47"/>
      <c r="O56" s="40">
        <v>1533</v>
      </c>
      <c r="P56" s="40">
        <f t="shared" si="6"/>
        <v>383250</v>
      </c>
      <c r="Q56" s="79">
        <v>3202</v>
      </c>
      <c r="R56" s="45">
        <f t="shared" si="7"/>
        <v>64040</v>
      </c>
      <c r="S56" s="79">
        <f t="shared" si="1"/>
        <v>10</v>
      </c>
    </row>
    <row r="57" spans="1:19" s="201" customFormat="1" ht="36" x14ac:dyDescent="0.5">
      <c r="A57" s="35">
        <v>182</v>
      </c>
      <c r="B57" s="36" t="s">
        <v>94</v>
      </c>
      <c r="C57" s="199" t="s">
        <v>99</v>
      </c>
      <c r="D57" s="200" t="s">
        <v>109</v>
      </c>
      <c r="E57" s="47">
        <v>963900</v>
      </c>
      <c r="F57" s="79"/>
      <c r="G57" s="47"/>
      <c r="H57" s="79"/>
      <c r="I57" s="47"/>
      <c r="J57" s="79">
        <f t="shared" si="2"/>
        <v>4590</v>
      </c>
      <c r="K57" s="45">
        <v>826200</v>
      </c>
      <c r="L57" s="47">
        <v>180</v>
      </c>
      <c r="M57" s="47"/>
      <c r="N57" s="47"/>
      <c r="O57" s="40">
        <v>3304</v>
      </c>
      <c r="P57" s="40">
        <f t="shared" si="6"/>
        <v>826000</v>
      </c>
      <c r="Q57" s="79">
        <v>6895</v>
      </c>
      <c r="R57" s="45">
        <f t="shared" si="7"/>
        <v>137900</v>
      </c>
      <c r="S57" s="79">
        <f t="shared" si="1"/>
        <v>0</v>
      </c>
    </row>
    <row r="58" spans="1:19" s="201" customFormat="1" ht="36" x14ac:dyDescent="0.5">
      <c r="A58" s="35">
        <v>183</v>
      </c>
      <c r="B58" s="36" t="s">
        <v>94</v>
      </c>
      <c r="C58" s="199" t="s">
        <v>95</v>
      </c>
      <c r="D58" s="200" t="s">
        <v>110</v>
      </c>
      <c r="E58" s="47">
        <v>388800</v>
      </c>
      <c r="F58" s="79"/>
      <c r="G58" s="47"/>
      <c r="H58" s="79"/>
      <c r="I58" s="47"/>
      <c r="J58" s="79">
        <f t="shared" si="2"/>
        <v>2025</v>
      </c>
      <c r="K58" s="45">
        <v>364500</v>
      </c>
      <c r="L58" s="47">
        <v>180</v>
      </c>
      <c r="M58" s="47"/>
      <c r="N58" s="47"/>
      <c r="O58" s="40">
        <f t="shared" si="3"/>
        <v>1458</v>
      </c>
      <c r="P58" s="40">
        <f t="shared" si="6"/>
        <v>364500</v>
      </c>
      <c r="Q58" s="79">
        <v>1215</v>
      </c>
      <c r="R58" s="45">
        <f t="shared" si="7"/>
        <v>24300</v>
      </c>
      <c r="S58" s="79">
        <f t="shared" si="1"/>
        <v>0</v>
      </c>
    </row>
    <row r="59" spans="1:19" s="201" customFormat="1" ht="36" x14ac:dyDescent="0.5">
      <c r="A59" s="35">
        <v>184</v>
      </c>
      <c r="B59" s="36" t="s">
        <v>94</v>
      </c>
      <c r="C59" s="199" t="s">
        <v>99</v>
      </c>
      <c r="D59" s="200" t="s">
        <v>111</v>
      </c>
      <c r="E59" s="47">
        <v>264600</v>
      </c>
      <c r="F59" s="79"/>
      <c r="G59" s="47"/>
      <c r="H59" s="79"/>
      <c r="I59" s="47"/>
      <c r="J59" s="79">
        <f t="shared" si="2"/>
        <v>1260</v>
      </c>
      <c r="K59" s="45">
        <v>226800</v>
      </c>
      <c r="L59" s="47">
        <v>180</v>
      </c>
      <c r="M59" s="47"/>
      <c r="N59" s="47"/>
      <c r="O59" s="40">
        <v>907</v>
      </c>
      <c r="P59" s="40">
        <f t="shared" si="6"/>
        <v>226750</v>
      </c>
      <c r="Q59" s="79">
        <v>1892</v>
      </c>
      <c r="R59" s="45">
        <f t="shared" si="7"/>
        <v>37840</v>
      </c>
      <c r="S59" s="79">
        <f t="shared" si="1"/>
        <v>10</v>
      </c>
    </row>
    <row r="60" spans="1:19" s="201" customFormat="1" ht="36" x14ac:dyDescent="0.5">
      <c r="A60" s="35">
        <v>185</v>
      </c>
      <c r="B60" s="36" t="s">
        <v>94</v>
      </c>
      <c r="C60" s="199" t="s">
        <v>99</v>
      </c>
      <c r="D60" s="200" t="s">
        <v>112</v>
      </c>
      <c r="E60" s="47">
        <v>705600</v>
      </c>
      <c r="F60" s="79"/>
      <c r="G60" s="47"/>
      <c r="H60" s="79"/>
      <c r="I60" s="47"/>
      <c r="J60" s="79">
        <f t="shared" si="2"/>
        <v>3360</v>
      </c>
      <c r="K60" s="45">
        <v>604800</v>
      </c>
      <c r="L60" s="47">
        <v>180</v>
      </c>
      <c r="M60" s="47"/>
      <c r="N60" s="47"/>
      <c r="O60" s="40">
        <v>2419</v>
      </c>
      <c r="P60" s="40">
        <f t="shared" si="6"/>
        <v>604750</v>
      </c>
      <c r="Q60" s="79">
        <v>5042</v>
      </c>
      <c r="R60" s="45">
        <f t="shared" si="7"/>
        <v>100840</v>
      </c>
      <c r="S60" s="79">
        <f t="shared" si="1"/>
        <v>10</v>
      </c>
    </row>
    <row r="61" spans="1:19" s="201" customFormat="1" ht="25.5" customHeight="1" x14ac:dyDescent="0.5">
      <c r="A61" s="35">
        <v>186</v>
      </c>
      <c r="B61" s="36" t="s">
        <v>94</v>
      </c>
      <c r="C61" s="199" t="s">
        <v>99</v>
      </c>
      <c r="D61" s="200" t="s">
        <v>113</v>
      </c>
      <c r="E61" s="47">
        <v>459900</v>
      </c>
      <c r="F61" s="79"/>
      <c r="G61" s="47"/>
      <c r="H61" s="79"/>
      <c r="I61" s="47"/>
      <c r="J61" s="79">
        <f t="shared" si="2"/>
        <v>2190</v>
      </c>
      <c r="K61" s="45">
        <v>394200</v>
      </c>
      <c r="L61" s="47">
        <v>180</v>
      </c>
      <c r="M61" s="47"/>
      <c r="N61" s="47"/>
      <c r="O61" s="40">
        <v>1576</v>
      </c>
      <c r="P61" s="40">
        <f t="shared" si="6"/>
        <v>394000</v>
      </c>
      <c r="Q61" s="79">
        <v>3295</v>
      </c>
      <c r="R61" s="45">
        <f t="shared" si="7"/>
        <v>65900</v>
      </c>
      <c r="S61" s="79">
        <f t="shared" si="1"/>
        <v>0</v>
      </c>
    </row>
    <row r="62" spans="1:19" s="201" customFormat="1" ht="36" x14ac:dyDescent="0.5">
      <c r="A62" s="35">
        <v>187</v>
      </c>
      <c r="B62" s="36" t="s">
        <v>94</v>
      </c>
      <c r="C62" s="199" t="s">
        <v>99</v>
      </c>
      <c r="D62" s="200" t="s">
        <v>114</v>
      </c>
      <c r="E62" s="47">
        <v>510300</v>
      </c>
      <c r="F62" s="79"/>
      <c r="G62" s="47"/>
      <c r="H62" s="79"/>
      <c r="I62" s="47"/>
      <c r="J62" s="79">
        <f t="shared" si="2"/>
        <v>2430</v>
      </c>
      <c r="K62" s="45">
        <v>437400</v>
      </c>
      <c r="L62" s="47">
        <v>180</v>
      </c>
      <c r="M62" s="47"/>
      <c r="N62" s="47"/>
      <c r="O62" s="40">
        <v>1749</v>
      </c>
      <c r="P62" s="40">
        <f t="shared" si="6"/>
        <v>437250</v>
      </c>
      <c r="Q62" s="79">
        <v>3652</v>
      </c>
      <c r="R62" s="45">
        <f t="shared" si="7"/>
        <v>73040</v>
      </c>
      <c r="S62" s="79">
        <f t="shared" si="1"/>
        <v>10</v>
      </c>
    </row>
    <row r="63" spans="1:19" s="93" customFormat="1" ht="33.75" customHeight="1" x14ac:dyDescent="0.2">
      <c r="A63" s="35">
        <v>188</v>
      </c>
      <c r="B63" s="36" t="s">
        <v>94</v>
      </c>
      <c r="C63" s="199" t="s">
        <v>95</v>
      </c>
      <c r="D63" s="200" t="s">
        <v>115</v>
      </c>
      <c r="E63" s="47">
        <v>686700</v>
      </c>
      <c r="F63" s="79"/>
      <c r="G63" s="47"/>
      <c r="H63" s="79"/>
      <c r="I63" s="47"/>
      <c r="J63" s="79">
        <f t="shared" si="2"/>
        <v>3270</v>
      </c>
      <c r="K63" s="45">
        <v>588600</v>
      </c>
      <c r="L63" s="47">
        <v>180</v>
      </c>
      <c r="M63" s="47"/>
      <c r="N63" s="47"/>
      <c r="O63" s="40">
        <v>2354</v>
      </c>
      <c r="P63" s="40">
        <f t="shared" si="6"/>
        <v>588500</v>
      </c>
      <c r="Q63" s="79">
        <v>4910</v>
      </c>
      <c r="R63" s="45">
        <f t="shared" si="7"/>
        <v>98200</v>
      </c>
      <c r="S63" s="79">
        <f t="shared" si="1"/>
        <v>0</v>
      </c>
    </row>
    <row r="64" spans="1:19" s="201" customFormat="1" ht="36" x14ac:dyDescent="0.5">
      <c r="A64" s="35">
        <v>189</v>
      </c>
      <c r="B64" s="36" t="s">
        <v>94</v>
      </c>
      <c r="C64" s="199" t="s">
        <v>99</v>
      </c>
      <c r="D64" s="200" t="s">
        <v>116</v>
      </c>
      <c r="E64" s="47">
        <v>264600</v>
      </c>
      <c r="F64" s="79"/>
      <c r="G64" s="47"/>
      <c r="H64" s="79"/>
      <c r="I64" s="47"/>
      <c r="J64" s="79">
        <f t="shared" si="2"/>
        <v>1260</v>
      </c>
      <c r="K64" s="45">
        <v>226800</v>
      </c>
      <c r="L64" s="47">
        <v>180</v>
      </c>
      <c r="M64" s="47"/>
      <c r="N64" s="47"/>
      <c r="O64" s="40">
        <v>907</v>
      </c>
      <c r="P64" s="40">
        <f t="shared" si="6"/>
        <v>226750</v>
      </c>
      <c r="Q64" s="79">
        <v>1892</v>
      </c>
      <c r="R64" s="45">
        <f t="shared" si="7"/>
        <v>37840</v>
      </c>
      <c r="S64" s="79">
        <f t="shared" si="1"/>
        <v>10</v>
      </c>
    </row>
    <row r="65" spans="1:19" s="201" customFormat="1" ht="36" x14ac:dyDescent="0.5">
      <c r="A65" s="35">
        <v>190</v>
      </c>
      <c r="B65" s="36" t="s">
        <v>94</v>
      </c>
      <c r="C65" s="199" t="s">
        <v>99</v>
      </c>
      <c r="D65" s="200" t="s">
        <v>180</v>
      </c>
      <c r="E65" s="47">
        <v>48700</v>
      </c>
      <c r="F65" s="79"/>
      <c r="G65" s="47"/>
      <c r="H65" s="79"/>
      <c r="I65" s="47"/>
      <c r="J65" s="79">
        <v>225</v>
      </c>
      <c r="K65" s="45">
        <v>40600</v>
      </c>
      <c r="L65" s="47">
        <v>180</v>
      </c>
      <c r="M65" s="47"/>
      <c r="N65" s="47"/>
      <c r="O65" s="40">
        <v>162</v>
      </c>
      <c r="P65" s="40">
        <f t="shared" si="6"/>
        <v>40500</v>
      </c>
      <c r="Q65" s="79">
        <v>410</v>
      </c>
      <c r="R65" s="45">
        <f t="shared" si="7"/>
        <v>8200</v>
      </c>
      <c r="S65" s="79">
        <f t="shared" si="1"/>
        <v>0</v>
      </c>
    </row>
    <row r="66" spans="1:19" s="201" customFormat="1" ht="36" x14ac:dyDescent="0.5">
      <c r="A66" s="35">
        <v>191</v>
      </c>
      <c r="B66" s="36" t="s">
        <v>94</v>
      </c>
      <c r="C66" s="199" t="s">
        <v>99</v>
      </c>
      <c r="D66" s="200" t="s">
        <v>117</v>
      </c>
      <c r="E66" s="47">
        <v>37800</v>
      </c>
      <c r="F66" s="79"/>
      <c r="G66" s="47"/>
      <c r="H66" s="79"/>
      <c r="I66" s="47"/>
      <c r="J66" s="79">
        <f t="shared" si="2"/>
        <v>180</v>
      </c>
      <c r="K66" s="45">
        <v>32400</v>
      </c>
      <c r="L66" s="47">
        <v>180</v>
      </c>
      <c r="M66" s="47"/>
      <c r="N66" s="47"/>
      <c r="O66" s="40">
        <v>129</v>
      </c>
      <c r="P66" s="40">
        <f t="shared" si="6"/>
        <v>32250</v>
      </c>
      <c r="Q66" s="79">
        <v>277</v>
      </c>
      <c r="R66" s="45">
        <f t="shared" si="7"/>
        <v>5540</v>
      </c>
      <c r="S66" s="79">
        <f t="shared" si="1"/>
        <v>10</v>
      </c>
    </row>
    <row r="67" spans="1:19" s="201" customFormat="1" x14ac:dyDescent="0.5">
      <c r="A67" s="211"/>
      <c r="B67" s="211"/>
      <c r="D67" s="212"/>
      <c r="E67" s="77">
        <f t="shared" ref="E67:K67" si="8">SUM(E6:E66)</f>
        <v>42330450</v>
      </c>
      <c r="F67" s="213">
        <f t="shared" si="8"/>
        <v>2000</v>
      </c>
      <c r="G67" s="95">
        <f t="shared" si="8"/>
        <v>70000</v>
      </c>
      <c r="H67" s="213">
        <f t="shared" si="8"/>
        <v>10940</v>
      </c>
      <c r="I67" s="95">
        <f t="shared" si="8"/>
        <v>1641000</v>
      </c>
      <c r="J67" s="99">
        <f t="shared" si="8"/>
        <v>229773.33333333334</v>
      </c>
      <c r="K67" s="214">
        <f t="shared" si="8"/>
        <v>37120050</v>
      </c>
      <c r="L67" s="95"/>
      <c r="M67" s="121">
        <f>SUM(M29:M66)</f>
        <v>1999</v>
      </c>
      <c r="N67" s="121">
        <f>SUM(N29:N66)</f>
        <v>69965</v>
      </c>
      <c r="O67" s="95">
        <f>SUM(O6:O66)</f>
        <v>155028</v>
      </c>
      <c r="P67" s="95">
        <f>SUM(P6:P66)</f>
        <v>38757000</v>
      </c>
      <c r="Q67" s="213">
        <f>SUM(Q6:Q66)</f>
        <v>175081</v>
      </c>
      <c r="R67" s="95">
        <f>SUM(R6:R66)</f>
        <v>3501620</v>
      </c>
      <c r="S67" s="213">
        <f>SUM(S6:S66)</f>
        <v>1865</v>
      </c>
    </row>
    <row r="68" spans="1:19" x14ac:dyDescent="0.5"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P68" s="128"/>
      <c r="Q68" s="128"/>
      <c r="R68" s="128"/>
      <c r="S68" s="128"/>
    </row>
    <row r="69" spans="1:19" x14ac:dyDescent="0.5">
      <c r="E69" s="128"/>
      <c r="F69" s="128"/>
      <c r="G69" s="128"/>
      <c r="H69" s="128"/>
      <c r="I69" s="128"/>
      <c r="J69" s="128"/>
      <c r="K69" s="128"/>
      <c r="L69" s="128"/>
      <c r="P69" s="128"/>
      <c r="Q69" s="128"/>
      <c r="R69" s="128"/>
      <c r="S69" s="128"/>
    </row>
    <row r="70" spans="1:19" x14ac:dyDescent="0.5"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P70" s="128"/>
      <c r="Q70" s="128"/>
      <c r="R70" s="128"/>
      <c r="S70" s="128"/>
    </row>
    <row r="71" spans="1:19" x14ac:dyDescent="0.5"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P71" s="128"/>
      <c r="Q71" s="128"/>
      <c r="R71" s="128"/>
      <c r="S71" s="128"/>
    </row>
    <row r="72" spans="1:19" x14ac:dyDescent="0.5"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P72" s="128"/>
      <c r="Q72" s="128"/>
      <c r="R72" s="128"/>
      <c r="S72" s="128"/>
    </row>
  </sheetData>
  <mergeCells count="8">
    <mergeCell ref="L4:L5"/>
    <mergeCell ref="O4:P4"/>
    <mergeCell ref="A3:A5"/>
    <mergeCell ref="B3:B5"/>
    <mergeCell ref="C3:C5"/>
    <mergeCell ref="D3:D5"/>
    <mergeCell ref="E3:E5"/>
    <mergeCell ref="S3:S5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43"/>
  <sheetViews>
    <sheetView zoomScale="87" zoomScaleNormal="87" workbookViewId="0">
      <selection activeCell="R7" sqref="R1:AY1048576"/>
    </sheetView>
  </sheetViews>
  <sheetFormatPr defaultColWidth="9" defaultRowHeight="23.25" x14ac:dyDescent="0.5"/>
  <cols>
    <col min="1" max="1" width="8.125" style="187" customWidth="1"/>
    <col min="2" max="2" width="8.75" style="187" customWidth="1"/>
    <col min="3" max="3" width="15" style="56" customWidth="1"/>
    <col min="4" max="4" width="19.75" style="56" customWidth="1"/>
    <col min="5" max="5" width="11.875" style="56" customWidth="1"/>
    <col min="6" max="6" width="4.875" style="56" customWidth="1"/>
    <col min="7" max="7" width="6.625" style="56" customWidth="1"/>
    <col min="8" max="8" width="6.875" style="56" customWidth="1"/>
    <col min="9" max="9" width="10.125" style="56" customWidth="1"/>
    <col min="10" max="10" width="5" style="56" customWidth="1"/>
    <col min="11" max="11" width="7" style="12" customWidth="1"/>
    <col min="12" max="12" width="7.5" style="12" customWidth="1"/>
    <col min="13" max="13" width="6.125" style="128" customWidth="1"/>
    <col min="14" max="14" width="8.625" style="12" customWidth="1"/>
    <col min="15" max="15" width="6.75" style="12" customWidth="1"/>
    <col min="16" max="16" width="8.25" style="12" customWidth="1"/>
    <col min="17" max="17" width="6.875" style="12" customWidth="1"/>
    <col min="18" max="16384" width="9" style="56"/>
  </cols>
  <sheetData>
    <row r="1" spans="1:17" ht="26.25" x14ac:dyDescent="0.55000000000000004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6.25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12" customFormat="1" ht="27" customHeight="1" x14ac:dyDescent="0.5">
      <c r="A3" s="129" t="s">
        <v>2</v>
      </c>
      <c r="B3" s="129" t="s">
        <v>3</v>
      </c>
      <c r="C3" s="129" t="s">
        <v>4</v>
      </c>
      <c r="D3" s="129" t="s">
        <v>5</v>
      </c>
      <c r="E3" s="129" t="s">
        <v>6</v>
      </c>
      <c r="F3" s="101" t="s">
        <v>65</v>
      </c>
      <c r="G3" s="101"/>
      <c r="H3" s="130"/>
      <c r="I3" s="101"/>
      <c r="J3" s="101"/>
      <c r="K3" s="131" t="s">
        <v>8</v>
      </c>
      <c r="L3" s="132"/>
      <c r="M3" s="133"/>
      <c r="N3" s="132"/>
      <c r="O3" s="134"/>
      <c r="P3" s="134"/>
      <c r="Q3" s="11" t="s">
        <v>9</v>
      </c>
    </row>
    <row r="4" spans="1:17" s="144" customFormat="1" x14ac:dyDescent="0.5">
      <c r="A4" s="129"/>
      <c r="B4" s="129"/>
      <c r="C4" s="129"/>
      <c r="D4" s="129"/>
      <c r="E4" s="135"/>
      <c r="F4" s="101" t="s">
        <v>48</v>
      </c>
      <c r="G4" s="136"/>
      <c r="H4" s="137" t="s">
        <v>66</v>
      </c>
      <c r="I4" s="101"/>
      <c r="J4" s="138" t="s">
        <v>15</v>
      </c>
      <c r="K4" s="139" t="s">
        <v>67</v>
      </c>
      <c r="L4" s="140"/>
      <c r="M4" s="141" t="s">
        <v>68</v>
      </c>
      <c r="N4" s="142"/>
      <c r="O4" s="143" t="s">
        <v>12</v>
      </c>
      <c r="P4" s="12"/>
      <c r="Q4" s="22"/>
    </row>
    <row r="5" spans="1:17" s="148" customFormat="1" x14ac:dyDescent="0.5">
      <c r="A5" s="129"/>
      <c r="B5" s="129"/>
      <c r="C5" s="129"/>
      <c r="D5" s="129"/>
      <c r="E5" s="135"/>
      <c r="F5" s="145" t="s">
        <v>14</v>
      </c>
      <c r="G5" s="146" t="s">
        <v>16</v>
      </c>
      <c r="H5" s="147" t="s">
        <v>14</v>
      </c>
      <c r="I5" s="145" t="s">
        <v>16</v>
      </c>
      <c r="K5" s="118" t="s">
        <v>14</v>
      </c>
      <c r="L5" s="149" t="s">
        <v>16</v>
      </c>
      <c r="M5" s="150" t="s">
        <v>14</v>
      </c>
      <c r="N5" s="149" t="s">
        <v>16</v>
      </c>
      <c r="O5" s="151" t="s">
        <v>69</v>
      </c>
      <c r="P5" s="120" t="s">
        <v>16</v>
      </c>
      <c r="Q5" s="34"/>
    </row>
    <row r="6" spans="1:17" s="148" customFormat="1" ht="46.5" x14ac:dyDescent="0.5">
      <c r="A6" s="88">
        <v>25</v>
      </c>
      <c r="B6" s="152" t="s">
        <v>52</v>
      </c>
      <c r="C6" s="153" t="s">
        <v>70</v>
      </c>
      <c r="D6" s="154" t="s">
        <v>71</v>
      </c>
      <c r="E6" s="91">
        <v>1966500</v>
      </c>
      <c r="F6" s="91"/>
      <c r="G6" s="155"/>
      <c r="H6" s="91">
        <f>I6/J6</f>
        <v>13110</v>
      </c>
      <c r="I6" s="91">
        <v>1966500</v>
      </c>
      <c r="J6" s="155">
        <v>150</v>
      </c>
      <c r="K6" s="156"/>
      <c r="L6" s="155"/>
      <c r="M6" s="40">
        <f>N6/250</f>
        <v>7866</v>
      </c>
      <c r="N6" s="91">
        <v>1966500</v>
      </c>
      <c r="O6" s="79"/>
      <c r="P6" s="45"/>
      <c r="Q6" s="79">
        <f t="shared" ref="Q6:Q40" si="0">E6-L6-N6-P6</f>
        <v>0</v>
      </c>
    </row>
    <row r="7" spans="1:17" s="148" customFormat="1" ht="46.5" x14ac:dyDescent="0.5">
      <c r="A7" s="35">
        <v>101</v>
      </c>
      <c r="B7" s="157" t="s">
        <v>19</v>
      </c>
      <c r="C7" s="153" t="s">
        <v>72</v>
      </c>
      <c r="D7" s="158" t="s">
        <v>73</v>
      </c>
      <c r="E7" s="47">
        <v>452500</v>
      </c>
      <c r="F7" s="47">
        <f>G7/30</f>
        <v>1500</v>
      </c>
      <c r="G7" s="45">
        <v>45000</v>
      </c>
      <c r="H7" s="47"/>
      <c r="I7" s="47"/>
      <c r="J7" s="40">
        <v>30</v>
      </c>
      <c r="K7" s="40">
        <f>L7/40</f>
        <v>1125</v>
      </c>
      <c r="L7" s="45">
        <v>45000</v>
      </c>
      <c r="M7" s="40"/>
      <c r="N7" s="47"/>
      <c r="O7" s="79">
        <f t="shared" ref="O7:O15" si="1">P7/20</f>
        <v>20375</v>
      </c>
      <c r="P7" s="45">
        <v>407500</v>
      </c>
      <c r="Q7" s="79">
        <f t="shared" si="0"/>
        <v>0</v>
      </c>
    </row>
    <row r="8" spans="1:17" s="148" customFormat="1" ht="46.5" x14ac:dyDescent="0.5">
      <c r="A8" s="88">
        <v>114</v>
      </c>
      <c r="B8" s="152" t="s">
        <v>74</v>
      </c>
      <c r="C8" s="160" t="s">
        <v>75</v>
      </c>
      <c r="D8" s="154" t="s">
        <v>76</v>
      </c>
      <c r="E8" s="75">
        <v>92000</v>
      </c>
      <c r="F8" s="91"/>
      <c r="G8" s="155"/>
      <c r="H8" s="91">
        <f>I8/J8</f>
        <v>360</v>
      </c>
      <c r="I8" s="91">
        <v>72000</v>
      </c>
      <c r="J8" s="155">
        <v>200</v>
      </c>
      <c r="K8" s="47"/>
      <c r="L8" s="155"/>
      <c r="M8" s="40">
        <f>N8/250</f>
        <v>288</v>
      </c>
      <c r="N8" s="91">
        <v>72000</v>
      </c>
      <c r="O8" s="161">
        <f t="shared" si="1"/>
        <v>1000</v>
      </c>
      <c r="P8" s="91">
        <v>20000</v>
      </c>
      <c r="Q8" s="79">
        <f t="shared" si="0"/>
        <v>0</v>
      </c>
    </row>
    <row r="9" spans="1:17" s="148" customFormat="1" ht="46.5" x14ac:dyDescent="0.5">
      <c r="A9" s="88">
        <v>121</v>
      </c>
      <c r="B9" s="152" t="s">
        <v>22</v>
      </c>
      <c r="C9" s="160" t="s">
        <v>77</v>
      </c>
      <c r="D9" s="154" t="s">
        <v>78</v>
      </c>
      <c r="E9" s="75">
        <v>312100</v>
      </c>
      <c r="F9" s="91"/>
      <c r="G9" s="155"/>
      <c r="H9" s="91">
        <f>I9/J9</f>
        <v>1600</v>
      </c>
      <c r="I9" s="91">
        <v>280000</v>
      </c>
      <c r="J9" s="155">
        <v>175</v>
      </c>
      <c r="K9" s="40"/>
      <c r="L9" s="155"/>
      <c r="M9" s="40">
        <f>N9/250</f>
        <v>1120</v>
      </c>
      <c r="N9" s="91">
        <v>280000</v>
      </c>
      <c r="O9" s="161">
        <f t="shared" si="1"/>
        <v>1605</v>
      </c>
      <c r="P9" s="91">
        <v>32100</v>
      </c>
      <c r="Q9" s="79">
        <f t="shared" si="0"/>
        <v>0</v>
      </c>
    </row>
    <row r="10" spans="1:17" s="148" customFormat="1" ht="46.5" x14ac:dyDescent="0.5">
      <c r="A10" s="88">
        <v>122</v>
      </c>
      <c r="B10" s="152" t="s">
        <v>22</v>
      </c>
      <c r="C10" s="160" t="s">
        <v>79</v>
      </c>
      <c r="D10" s="154" t="s">
        <v>80</v>
      </c>
      <c r="E10" s="75">
        <v>447000</v>
      </c>
      <c r="F10" s="91"/>
      <c r="G10" s="155"/>
      <c r="H10" s="91">
        <f>I10/J10</f>
        <v>2000</v>
      </c>
      <c r="I10" s="91">
        <v>350000</v>
      </c>
      <c r="J10" s="155">
        <v>175</v>
      </c>
      <c r="K10" s="40"/>
      <c r="L10" s="155"/>
      <c r="M10" s="40">
        <f>N10/250</f>
        <v>1400</v>
      </c>
      <c r="N10" s="91">
        <v>350000</v>
      </c>
      <c r="O10" s="161">
        <f t="shared" si="1"/>
        <v>4850</v>
      </c>
      <c r="P10" s="91">
        <v>97000</v>
      </c>
      <c r="Q10" s="79">
        <f t="shared" si="0"/>
        <v>0</v>
      </c>
    </row>
    <row r="11" spans="1:17" s="148" customFormat="1" ht="46.5" x14ac:dyDescent="0.5">
      <c r="A11" s="88">
        <v>140</v>
      </c>
      <c r="B11" s="152" t="s">
        <v>57</v>
      </c>
      <c r="C11" s="160" t="s">
        <v>81</v>
      </c>
      <c r="D11" s="154" t="s">
        <v>82</v>
      </c>
      <c r="E11" s="75">
        <v>68000</v>
      </c>
      <c r="F11" s="75">
        <f>G11/30</f>
        <v>600</v>
      </c>
      <c r="G11" s="91">
        <v>18000</v>
      </c>
      <c r="H11" s="75"/>
      <c r="I11" s="75"/>
      <c r="J11" s="155">
        <v>30</v>
      </c>
      <c r="K11" s="40">
        <f>L11/40</f>
        <v>450</v>
      </c>
      <c r="L11" s="91">
        <v>18000</v>
      </c>
      <c r="M11" s="40"/>
      <c r="N11" s="75"/>
      <c r="O11" s="161">
        <f t="shared" si="1"/>
        <v>2500</v>
      </c>
      <c r="P11" s="91">
        <v>50000</v>
      </c>
      <c r="Q11" s="79">
        <f t="shared" si="0"/>
        <v>0</v>
      </c>
    </row>
    <row r="12" spans="1:17" s="159" customFormat="1" ht="46.5" x14ac:dyDescent="0.5">
      <c r="A12" s="88">
        <v>141</v>
      </c>
      <c r="B12" s="152" t="s">
        <v>57</v>
      </c>
      <c r="C12" s="160" t="s">
        <v>83</v>
      </c>
      <c r="D12" s="154" t="s">
        <v>84</v>
      </c>
      <c r="E12" s="75">
        <v>102000</v>
      </c>
      <c r="F12" s="75">
        <f>G12/30</f>
        <v>900</v>
      </c>
      <c r="G12" s="91">
        <v>27000</v>
      </c>
      <c r="H12" s="75"/>
      <c r="I12" s="75"/>
      <c r="J12" s="155">
        <v>30</v>
      </c>
      <c r="K12" s="40">
        <v>675</v>
      </c>
      <c r="L12" s="91">
        <f>K12*40</f>
        <v>27000</v>
      </c>
      <c r="M12" s="40"/>
      <c r="N12" s="75"/>
      <c r="O12" s="161">
        <f t="shared" si="1"/>
        <v>3750</v>
      </c>
      <c r="P12" s="91">
        <v>75000</v>
      </c>
      <c r="Q12" s="79">
        <f t="shared" si="0"/>
        <v>0</v>
      </c>
    </row>
    <row r="13" spans="1:17" s="148" customFormat="1" ht="46.5" x14ac:dyDescent="0.5">
      <c r="A13" s="88">
        <v>146</v>
      </c>
      <c r="B13" s="152" t="s">
        <v>57</v>
      </c>
      <c r="C13" s="160" t="s">
        <v>85</v>
      </c>
      <c r="D13" s="154" t="s">
        <v>86</v>
      </c>
      <c r="E13" s="75">
        <v>168000</v>
      </c>
      <c r="F13" s="91"/>
      <c r="G13" s="155"/>
      <c r="H13" s="91">
        <f>I13/J13</f>
        <v>460</v>
      </c>
      <c r="I13" s="91">
        <v>138000</v>
      </c>
      <c r="J13" s="155">
        <v>300</v>
      </c>
      <c r="K13" s="40"/>
      <c r="L13" s="155"/>
      <c r="M13" s="40">
        <f>N13/250</f>
        <v>552</v>
      </c>
      <c r="N13" s="91">
        <v>138000</v>
      </c>
      <c r="O13" s="161">
        <f t="shared" si="1"/>
        <v>1500</v>
      </c>
      <c r="P13" s="91">
        <v>30000</v>
      </c>
      <c r="Q13" s="79">
        <f t="shared" si="0"/>
        <v>0</v>
      </c>
    </row>
    <row r="14" spans="1:17" s="148" customFormat="1" ht="46.5" x14ac:dyDescent="0.5">
      <c r="A14" s="88">
        <v>147</v>
      </c>
      <c r="B14" s="152" t="s">
        <v>57</v>
      </c>
      <c r="C14" s="160" t="s">
        <v>85</v>
      </c>
      <c r="D14" s="154" t="s">
        <v>87</v>
      </c>
      <c r="E14" s="75">
        <v>108000</v>
      </c>
      <c r="F14" s="91"/>
      <c r="G14" s="155"/>
      <c r="H14" s="91">
        <f>I14/J14</f>
        <v>400</v>
      </c>
      <c r="I14" s="91">
        <v>72000</v>
      </c>
      <c r="J14" s="155">
        <v>180</v>
      </c>
      <c r="K14" s="40"/>
      <c r="L14" s="155"/>
      <c r="M14" s="40">
        <f>N14/250</f>
        <v>288</v>
      </c>
      <c r="N14" s="91">
        <v>72000</v>
      </c>
      <c r="O14" s="161">
        <f t="shared" si="1"/>
        <v>1800</v>
      </c>
      <c r="P14" s="155">
        <v>36000</v>
      </c>
      <c r="Q14" s="79">
        <f t="shared" si="0"/>
        <v>0</v>
      </c>
    </row>
    <row r="15" spans="1:17" s="148" customFormat="1" ht="69.75" x14ac:dyDescent="0.5">
      <c r="A15" s="88">
        <v>148</v>
      </c>
      <c r="B15" s="152" t="s">
        <v>57</v>
      </c>
      <c r="C15" s="160" t="s">
        <v>88</v>
      </c>
      <c r="D15" s="154" t="s">
        <v>89</v>
      </c>
      <c r="E15" s="75">
        <v>117600</v>
      </c>
      <c r="F15" s="75">
        <f>G15/30</f>
        <v>1470</v>
      </c>
      <c r="G15" s="91">
        <v>44100</v>
      </c>
      <c r="H15" s="75"/>
      <c r="I15" s="75"/>
      <c r="J15" s="155">
        <v>30</v>
      </c>
      <c r="K15" s="40">
        <v>1102</v>
      </c>
      <c r="L15" s="91">
        <f>K15*40</f>
        <v>44080</v>
      </c>
      <c r="M15" s="40"/>
      <c r="N15" s="75"/>
      <c r="O15" s="161">
        <f t="shared" si="1"/>
        <v>3676</v>
      </c>
      <c r="P15" s="91">
        <v>73520</v>
      </c>
      <c r="Q15" s="79">
        <f t="shared" si="0"/>
        <v>0</v>
      </c>
    </row>
    <row r="16" spans="1:17" s="170" customFormat="1" ht="46.5" x14ac:dyDescent="0.5">
      <c r="A16" s="162">
        <v>150</v>
      </c>
      <c r="B16" s="163" t="s">
        <v>57</v>
      </c>
      <c r="C16" s="164" t="s">
        <v>81</v>
      </c>
      <c r="D16" s="165" t="s">
        <v>90</v>
      </c>
      <c r="E16" s="166">
        <v>118500</v>
      </c>
      <c r="F16" s="166"/>
      <c r="G16" s="167"/>
      <c r="H16" s="166">
        <v>658</v>
      </c>
      <c r="I16" s="166">
        <f>H16*J16</f>
        <v>118440</v>
      </c>
      <c r="J16" s="168">
        <v>180</v>
      </c>
      <c r="K16" s="168"/>
      <c r="L16" s="167"/>
      <c r="M16" s="168">
        <v>474</v>
      </c>
      <c r="N16" s="166">
        <f>M16*250</f>
        <v>118500</v>
      </c>
      <c r="O16" s="169"/>
      <c r="P16" s="167"/>
      <c r="Q16" s="169">
        <f t="shared" si="0"/>
        <v>0</v>
      </c>
    </row>
    <row r="17" spans="1:17" s="148" customFormat="1" ht="46.5" x14ac:dyDescent="0.5">
      <c r="A17" s="171">
        <v>158</v>
      </c>
      <c r="B17" s="172" t="s">
        <v>57</v>
      </c>
      <c r="C17" s="173" t="s">
        <v>62</v>
      </c>
      <c r="D17" s="174" t="s">
        <v>91</v>
      </c>
      <c r="E17" s="175">
        <v>140000</v>
      </c>
      <c r="F17" s="175"/>
      <c r="G17" s="176"/>
      <c r="H17" s="175">
        <f t="shared" ref="H17:H40" si="2">I17/J17</f>
        <v>600</v>
      </c>
      <c r="I17" s="175">
        <v>96000</v>
      </c>
      <c r="J17" s="176">
        <v>160</v>
      </c>
      <c r="K17" s="177"/>
      <c r="L17" s="177"/>
      <c r="M17" s="178">
        <v>384</v>
      </c>
      <c r="N17" s="175">
        <f>M17*250</f>
        <v>96000</v>
      </c>
      <c r="O17" s="179">
        <f t="shared" ref="O17:O40" si="3">P17/20</f>
        <v>2200</v>
      </c>
      <c r="P17" s="176">
        <v>44000</v>
      </c>
      <c r="Q17" s="169">
        <f t="shared" si="0"/>
        <v>0</v>
      </c>
    </row>
    <row r="18" spans="1:17" s="159" customFormat="1" ht="46.5" x14ac:dyDescent="0.5">
      <c r="A18" s="88">
        <v>159</v>
      </c>
      <c r="B18" s="152" t="s">
        <v>57</v>
      </c>
      <c r="C18" s="160" t="s">
        <v>62</v>
      </c>
      <c r="D18" s="154" t="s">
        <v>92</v>
      </c>
      <c r="E18" s="75">
        <v>63000</v>
      </c>
      <c r="F18" s="91"/>
      <c r="G18" s="155"/>
      <c r="H18" s="91">
        <f t="shared" si="2"/>
        <v>600</v>
      </c>
      <c r="I18" s="91">
        <v>18000</v>
      </c>
      <c r="J18" s="155">
        <v>30</v>
      </c>
      <c r="K18" s="40">
        <f>L18/40</f>
        <v>450</v>
      </c>
      <c r="L18" s="91">
        <v>18000</v>
      </c>
      <c r="M18" s="177"/>
      <c r="N18" s="177"/>
      <c r="O18" s="161">
        <f t="shared" si="3"/>
        <v>2250</v>
      </c>
      <c r="P18" s="91">
        <v>45000</v>
      </c>
      <c r="Q18" s="79">
        <f t="shared" si="0"/>
        <v>0</v>
      </c>
    </row>
    <row r="19" spans="1:17" s="159" customFormat="1" ht="46.5" x14ac:dyDescent="0.5">
      <c r="A19" s="88">
        <v>162</v>
      </c>
      <c r="B19" s="152" t="s">
        <v>57</v>
      </c>
      <c r="C19" s="160" t="s">
        <v>85</v>
      </c>
      <c r="D19" s="154" t="s">
        <v>93</v>
      </c>
      <c r="E19" s="75">
        <v>70000</v>
      </c>
      <c r="F19" s="91"/>
      <c r="G19" s="155"/>
      <c r="H19" s="91">
        <f t="shared" si="2"/>
        <v>300</v>
      </c>
      <c r="I19" s="91">
        <v>45000</v>
      </c>
      <c r="J19" s="155">
        <v>150</v>
      </c>
      <c r="K19" s="40"/>
      <c r="L19" s="155"/>
      <c r="M19" s="40">
        <f t="shared" ref="M19:M40" si="4">N19/250</f>
        <v>180</v>
      </c>
      <c r="N19" s="91">
        <v>45000</v>
      </c>
      <c r="O19" s="161">
        <f t="shared" si="3"/>
        <v>1250</v>
      </c>
      <c r="P19" s="91">
        <v>25000</v>
      </c>
      <c r="Q19" s="79">
        <f t="shared" si="0"/>
        <v>0</v>
      </c>
    </row>
    <row r="20" spans="1:17" s="159" customFormat="1" ht="46.5" x14ac:dyDescent="0.5">
      <c r="A20" s="88">
        <v>168</v>
      </c>
      <c r="B20" s="152" t="s">
        <v>94</v>
      </c>
      <c r="C20" s="160" t="s">
        <v>95</v>
      </c>
      <c r="D20" s="154" t="s">
        <v>96</v>
      </c>
      <c r="E20" s="75">
        <v>339700</v>
      </c>
      <c r="F20" s="91"/>
      <c r="G20" s="91"/>
      <c r="H20" s="91">
        <f t="shared" si="2"/>
        <v>2150</v>
      </c>
      <c r="I20" s="91">
        <v>301000</v>
      </c>
      <c r="J20" s="75">
        <v>140</v>
      </c>
      <c r="K20" s="156"/>
      <c r="L20" s="91"/>
      <c r="M20" s="40">
        <f t="shared" si="4"/>
        <v>1204</v>
      </c>
      <c r="N20" s="91">
        <v>301000</v>
      </c>
      <c r="O20" s="161">
        <f t="shared" si="3"/>
        <v>1935</v>
      </c>
      <c r="P20" s="91">
        <v>38700</v>
      </c>
      <c r="Q20" s="79">
        <f t="shared" si="0"/>
        <v>0</v>
      </c>
    </row>
    <row r="21" spans="1:17" s="159" customFormat="1" ht="46.5" x14ac:dyDescent="0.5">
      <c r="A21" s="88">
        <v>169</v>
      </c>
      <c r="B21" s="152" t="s">
        <v>94</v>
      </c>
      <c r="C21" s="160" t="s">
        <v>95</v>
      </c>
      <c r="D21" s="154" t="s">
        <v>97</v>
      </c>
      <c r="E21" s="75">
        <v>47400</v>
      </c>
      <c r="F21" s="91"/>
      <c r="G21" s="91"/>
      <c r="H21" s="91">
        <f t="shared" si="2"/>
        <v>300</v>
      </c>
      <c r="I21" s="91">
        <v>42000</v>
      </c>
      <c r="J21" s="75">
        <v>140</v>
      </c>
      <c r="K21" s="156"/>
      <c r="L21" s="91"/>
      <c r="M21" s="40">
        <f t="shared" si="4"/>
        <v>168</v>
      </c>
      <c r="N21" s="91">
        <v>42000</v>
      </c>
      <c r="O21" s="161">
        <f t="shared" si="3"/>
        <v>270</v>
      </c>
      <c r="P21" s="91">
        <v>5400</v>
      </c>
      <c r="Q21" s="79">
        <f t="shared" si="0"/>
        <v>0</v>
      </c>
    </row>
    <row r="22" spans="1:17" s="159" customFormat="1" ht="46.5" x14ac:dyDescent="0.5">
      <c r="A22" s="88">
        <v>170</v>
      </c>
      <c r="B22" s="152" t="s">
        <v>94</v>
      </c>
      <c r="C22" s="160" t="s">
        <v>95</v>
      </c>
      <c r="D22" s="154" t="s">
        <v>98</v>
      </c>
      <c r="E22" s="75">
        <v>86900</v>
      </c>
      <c r="F22" s="91"/>
      <c r="G22" s="91"/>
      <c r="H22" s="91">
        <f t="shared" si="2"/>
        <v>550</v>
      </c>
      <c r="I22" s="91">
        <v>77000</v>
      </c>
      <c r="J22" s="75">
        <v>140</v>
      </c>
      <c r="K22" s="156"/>
      <c r="L22" s="91"/>
      <c r="M22" s="40">
        <f t="shared" si="4"/>
        <v>308</v>
      </c>
      <c r="N22" s="91">
        <v>77000</v>
      </c>
      <c r="O22" s="161">
        <f t="shared" si="3"/>
        <v>495</v>
      </c>
      <c r="P22" s="91">
        <v>9900</v>
      </c>
      <c r="Q22" s="79">
        <f t="shared" si="0"/>
        <v>0</v>
      </c>
    </row>
    <row r="23" spans="1:17" s="148" customFormat="1" ht="46.5" x14ac:dyDescent="0.5">
      <c r="A23" s="88">
        <v>172</v>
      </c>
      <c r="B23" s="152" t="s">
        <v>94</v>
      </c>
      <c r="C23" s="160" t="s">
        <v>99</v>
      </c>
      <c r="D23" s="154" t="s">
        <v>100</v>
      </c>
      <c r="E23" s="75">
        <v>292300</v>
      </c>
      <c r="F23" s="91"/>
      <c r="G23" s="45"/>
      <c r="H23" s="91">
        <f t="shared" si="2"/>
        <v>1850</v>
      </c>
      <c r="I23" s="91">
        <v>259000</v>
      </c>
      <c r="J23" s="75">
        <v>140</v>
      </c>
      <c r="K23" s="156"/>
      <c r="L23" s="45"/>
      <c r="M23" s="40">
        <f t="shared" si="4"/>
        <v>1036</v>
      </c>
      <c r="N23" s="91">
        <v>259000</v>
      </c>
      <c r="O23" s="161">
        <f t="shared" si="3"/>
        <v>1665</v>
      </c>
      <c r="P23" s="45">
        <v>33300</v>
      </c>
      <c r="Q23" s="79">
        <f t="shared" si="0"/>
        <v>0</v>
      </c>
    </row>
    <row r="24" spans="1:17" s="148" customFormat="1" ht="46.5" x14ac:dyDescent="0.5">
      <c r="A24" s="88">
        <v>173</v>
      </c>
      <c r="B24" s="152" t="s">
        <v>94</v>
      </c>
      <c r="C24" s="160" t="s">
        <v>95</v>
      </c>
      <c r="D24" s="154" t="s">
        <v>101</v>
      </c>
      <c r="E24" s="75">
        <v>63200</v>
      </c>
      <c r="F24" s="91"/>
      <c r="G24" s="45"/>
      <c r="H24" s="91">
        <f t="shared" si="2"/>
        <v>400</v>
      </c>
      <c r="I24" s="91">
        <v>56000</v>
      </c>
      <c r="J24" s="75">
        <v>140</v>
      </c>
      <c r="K24" s="156"/>
      <c r="L24" s="45"/>
      <c r="M24" s="40">
        <f t="shared" si="4"/>
        <v>224</v>
      </c>
      <c r="N24" s="91">
        <v>56000</v>
      </c>
      <c r="O24" s="161">
        <f t="shared" si="3"/>
        <v>360</v>
      </c>
      <c r="P24" s="91">
        <v>7200</v>
      </c>
      <c r="Q24" s="79">
        <f t="shared" si="0"/>
        <v>0</v>
      </c>
    </row>
    <row r="25" spans="1:17" s="148" customFormat="1" ht="46.5" x14ac:dyDescent="0.5">
      <c r="A25" s="88">
        <v>174</v>
      </c>
      <c r="B25" s="152" t="s">
        <v>94</v>
      </c>
      <c r="C25" s="160" t="s">
        <v>99</v>
      </c>
      <c r="D25" s="154" t="s">
        <v>102</v>
      </c>
      <c r="E25" s="75">
        <v>79000</v>
      </c>
      <c r="F25" s="91"/>
      <c r="G25" s="45"/>
      <c r="H25" s="91">
        <f t="shared" si="2"/>
        <v>500</v>
      </c>
      <c r="I25" s="91">
        <v>70000</v>
      </c>
      <c r="J25" s="75">
        <v>140</v>
      </c>
      <c r="K25" s="156"/>
      <c r="L25" s="45"/>
      <c r="M25" s="40">
        <f t="shared" si="4"/>
        <v>280</v>
      </c>
      <c r="N25" s="91">
        <v>70000</v>
      </c>
      <c r="O25" s="161">
        <f t="shared" si="3"/>
        <v>450</v>
      </c>
      <c r="P25" s="91">
        <v>9000</v>
      </c>
      <c r="Q25" s="79">
        <f t="shared" si="0"/>
        <v>0</v>
      </c>
    </row>
    <row r="26" spans="1:17" s="148" customFormat="1" ht="46.5" x14ac:dyDescent="0.5">
      <c r="A26" s="88">
        <v>176</v>
      </c>
      <c r="B26" s="152" t="s">
        <v>94</v>
      </c>
      <c r="C26" s="160" t="s">
        <v>99</v>
      </c>
      <c r="D26" s="154" t="s">
        <v>103</v>
      </c>
      <c r="E26" s="75">
        <v>395000</v>
      </c>
      <c r="F26" s="91"/>
      <c r="G26" s="45"/>
      <c r="H26" s="91">
        <f t="shared" si="2"/>
        <v>2500</v>
      </c>
      <c r="I26" s="91">
        <v>350000</v>
      </c>
      <c r="J26" s="75">
        <v>140</v>
      </c>
      <c r="K26" s="156"/>
      <c r="L26" s="45"/>
      <c r="M26" s="40">
        <f t="shared" si="4"/>
        <v>1400</v>
      </c>
      <c r="N26" s="91">
        <v>350000</v>
      </c>
      <c r="O26" s="161">
        <f t="shared" si="3"/>
        <v>2250</v>
      </c>
      <c r="P26" s="91">
        <v>45000</v>
      </c>
      <c r="Q26" s="79">
        <f t="shared" si="0"/>
        <v>0</v>
      </c>
    </row>
    <row r="27" spans="1:17" s="148" customFormat="1" ht="46.5" x14ac:dyDescent="0.5">
      <c r="A27" s="35">
        <v>177</v>
      </c>
      <c r="B27" s="157" t="s">
        <v>94</v>
      </c>
      <c r="C27" s="153" t="s">
        <v>99</v>
      </c>
      <c r="D27" s="158" t="s">
        <v>104</v>
      </c>
      <c r="E27" s="47">
        <v>221200</v>
      </c>
      <c r="F27" s="45"/>
      <c r="G27" s="45"/>
      <c r="H27" s="91">
        <f t="shared" si="2"/>
        <v>1400</v>
      </c>
      <c r="I27" s="45">
        <v>196000</v>
      </c>
      <c r="J27" s="47">
        <v>140</v>
      </c>
      <c r="K27" s="156"/>
      <c r="L27" s="45"/>
      <c r="M27" s="40">
        <f t="shared" si="4"/>
        <v>784</v>
      </c>
      <c r="N27" s="45">
        <v>196000</v>
      </c>
      <c r="O27" s="161">
        <f t="shared" si="3"/>
        <v>1260</v>
      </c>
      <c r="P27" s="45">
        <v>25200</v>
      </c>
      <c r="Q27" s="79">
        <f t="shared" si="0"/>
        <v>0</v>
      </c>
    </row>
    <row r="28" spans="1:17" s="148" customFormat="1" ht="69.75" x14ac:dyDescent="0.5">
      <c r="A28" s="88">
        <v>178</v>
      </c>
      <c r="B28" s="152" t="s">
        <v>94</v>
      </c>
      <c r="C28" s="160" t="s">
        <v>99</v>
      </c>
      <c r="D28" s="154" t="s">
        <v>105</v>
      </c>
      <c r="E28" s="75">
        <v>39500</v>
      </c>
      <c r="F28" s="91"/>
      <c r="G28" s="91"/>
      <c r="H28" s="91">
        <f t="shared" si="2"/>
        <v>250</v>
      </c>
      <c r="I28" s="91">
        <v>35000</v>
      </c>
      <c r="J28" s="75">
        <v>140</v>
      </c>
      <c r="K28" s="156"/>
      <c r="L28" s="91"/>
      <c r="M28" s="40">
        <f t="shared" si="4"/>
        <v>140</v>
      </c>
      <c r="N28" s="91">
        <v>35000</v>
      </c>
      <c r="O28" s="161">
        <f t="shared" si="3"/>
        <v>225</v>
      </c>
      <c r="P28" s="91">
        <v>4500</v>
      </c>
      <c r="Q28" s="79">
        <f t="shared" si="0"/>
        <v>0</v>
      </c>
    </row>
    <row r="29" spans="1:17" s="148" customFormat="1" ht="69.75" x14ac:dyDescent="0.5">
      <c r="A29" s="88">
        <v>179</v>
      </c>
      <c r="B29" s="152" t="s">
        <v>94</v>
      </c>
      <c r="C29" s="160" t="s">
        <v>99</v>
      </c>
      <c r="D29" s="154" t="s">
        <v>106</v>
      </c>
      <c r="E29" s="75">
        <v>118500</v>
      </c>
      <c r="F29" s="91"/>
      <c r="G29" s="45"/>
      <c r="H29" s="91">
        <f t="shared" si="2"/>
        <v>750</v>
      </c>
      <c r="I29" s="91">
        <v>105000</v>
      </c>
      <c r="J29" s="75">
        <v>140</v>
      </c>
      <c r="K29" s="156"/>
      <c r="L29" s="45"/>
      <c r="M29" s="40">
        <f t="shared" si="4"/>
        <v>420</v>
      </c>
      <c r="N29" s="91">
        <v>105000</v>
      </c>
      <c r="O29" s="161">
        <f t="shared" si="3"/>
        <v>675</v>
      </c>
      <c r="P29" s="45">
        <v>13500</v>
      </c>
      <c r="Q29" s="79">
        <f t="shared" si="0"/>
        <v>0</v>
      </c>
    </row>
    <row r="30" spans="1:17" s="148" customFormat="1" ht="69.75" x14ac:dyDescent="0.5">
      <c r="A30" s="88">
        <v>180</v>
      </c>
      <c r="B30" s="152" t="s">
        <v>94</v>
      </c>
      <c r="C30" s="160" t="s">
        <v>99</v>
      </c>
      <c r="D30" s="154" t="s">
        <v>107</v>
      </c>
      <c r="E30" s="75">
        <v>55300</v>
      </c>
      <c r="F30" s="91"/>
      <c r="G30" s="45"/>
      <c r="H30" s="91">
        <f t="shared" si="2"/>
        <v>350</v>
      </c>
      <c r="I30" s="91">
        <v>49000</v>
      </c>
      <c r="J30" s="75">
        <v>140</v>
      </c>
      <c r="K30" s="156"/>
      <c r="L30" s="45"/>
      <c r="M30" s="40">
        <f t="shared" si="4"/>
        <v>196</v>
      </c>
      <c r="N30" s="91">
        <v>49000</v>
      </c>
      <c r="O30" s="161">
        <f t="shared" si="3"/>
        <v>315</v>
      </c>
      <c r="P30" s="45">
        <v>6300</v>
      </c>
      <c r="Q30" s="79">
        <f t="shared" si="0"/>
        <v>0</v>
      </c>
    </row>
    <row r="31" spans="1:17" s="148" customFormat="1" ht="69.75" x14ac:dyDescent="0.5">
      <c r="A31" s="88">
        <v>181</v>
      </c>
      <c r="B31" s="152" t="s">
        <v>94</v>
      </c>
      <c r="C31" s="160" t="s">
        <v>99</v>
      </c>
      <c r="D31" s="154" t="s">
        <v>108</v>
      </c>
      <c r="E31" s="75">
        <v>110600</v>
      </c>
      <c r="F31" s="91"/>
      <c r="G31" s="45"/>
      <c r="H31" s="91">
        <f t="shared" si="2"/>
        <v>700</v>
      </c>
      <c r="I31" s="91">
        <v>98000</v>
      </c>
      <c r="J31" s="75">
        <v>140</v>
      </c>
      <c r="K31" s="156"/>
      <c r="L31" s="45"/>
      <c r="M31" s="40">
        <f t="shared" si="4"/>
        <v>392</v>
      </c>
      <c r="N31" s="91">
        <v>98000</v>
      </c>
      <c r="O31" s="161">
        <f t="shared" si="3"/>
        <v>630</v>
      </c>
      <c r="P31" s="45">
        <v>12600</v>
      </c>
      <c r="Q31" s="79">
        <f t="shared" si="0"/>
        <v>0</v>
      </c>
    </row>
    <row r="32" spans="1:17" s="148" customFormat="1" ht="69.75" x14ac:dyDescent="0.5">
      <c r="A32" s="88">
        <v>182</v>
      </c>
      <c r="B32" s="152" t="s">
        <v>94</v>
      </c>
      <c r="C32" s="160" t="s">
        <v>99</v>
      </c>
      <c r="D32" s="154" t="s">
        <v>109</v>
      </c>
      <c r="E32" s="75">
        <v>102700</v>
      </c>
      <c r="F32" s="45"/>
      <c r="G32" s="45"/>
      <c r="H32" s="91">
        <f t="shared" si="2"/>
        <v>650</v>
      </c>
      <c r="I32" s="45">
        <v>91000</v>
      </c>
      <c r="J32" s="75">
        <v>140</v>
      </c>
      <c r="K32" s="156"/>
      <c r="L32" s="45"/>
      <c r="M32" s="40">
        <f t="shared" si="4"/>
        <v>364</v>
      </c>
      <c r="N32" s="45">
        <v>91000</v>
      </c>
      <c r="O32" s="161">
        <f t="shared" si="3"/>
        <v>585</v>
      </c>
      <c r="P32" s="45">
        <v>11700</v>
      </c>
      <c r="Q32" s="79">
        <f t="shared" si="0"/>
        <v>0</v>
      </c>
    </row>
    <row r="33" spans="1:17" s="148" customFormat="1" ht="69.75" x14ac:dyDescent="0.5">
      <c r="A33" s="88">
        <v>183</v>
      </c>
      <c r="B33" s="157" t="s">
        <v>94</v>
      </c>
      <c r="C33" s="153" t="s">
        <v>95</v>
      </c>
      <c r="D33" s="158" t="s">
        <v>110</v>
      </c>
      <c r="E33" s="75">
        <v>39500</v>
      </c>
      <c r="F33" s="47"/>
      <c r="G33" s="45"/>
      <c r="H33" s="91">
        <f t="shared" si="2"/>
        <v>250</v>
      </c>
      <c r="I33" s="47">
        <v>35000</v>
      </c>
      <c r="J33" s="75">
        <v>140</v>
      </c>
      <c r="K33" s="156"/>
      <c r="L33" s="45"/>
      <c r="M33" s="40">
        <f t="shared" si="4"/>
        <v>140</v>
      </c>
      <c r="N33" s="47">
        <v>35000</v>
      </c>
      <c r="O33" s="161">
        <f t="shared" si="3"/>
        <v>225</v>
      </c>
      <c r="P33" s="45">
        <v>4500</v>
      </c>
      <c r="Q33" s="79">
        <f t="shared" si="0"/>
        <v>0</v>
      </c>
    </row>
    <row r="34" spans="1:17" s="180" customFormat="1" ht="69.75" x14ac:dyDescent="0.5">
      <c r="A34" s="88">
        <v>184</v>
      </c>
      <c r="B34" s="157" t="s">
        <v>94</v>
      </c>
      <c r="C34" s="153" t="s">
        <v>99</v>
      </c>
      <c r="D34" s="158" t="s">
        <v>111</v>
      </c>
      <c r="E34" s="75">
        <v>23700</v>
      </c>
      <c r="F34" s="47"/>
      <c r="G34" s="45"/>
      <c r="H34" s="91">
        <f t="shared" si="2"/>
        <v>150</v>
      </c>
      <c r="I34" s="47">
        <v>21000</v>
      </c>
      <c r="J34" s="75">
        <v>140</v>
      </c>
      <c r="K34" s="181"/>
      <c r="L34" s="45"/>
      <c r="M34" s="40">
        <f t="shared" si="4"/>
        <v>84</v>
      </c>
      <c r="N34" s="47">
        <v>21000</v>
      </c>
      <c r="O34" s="161">
        <f t="shared" si="3"/>
        <v>135</v>
      </c>
      <c r="P34" s="45">
        <v>2700</v>
      </c>
      <c r="Q34" s="79">
        <f t="shared" si="0"/>
        <v>0</v>
      </c>
    </row>
    <row r="35" spans="1:17" s="148" customFormat="1" ht="69.75" x14ac:dyDescent="0.5">
      <c r="A35" s="88">
        <v>185</v>
      </c>
      <c r="B35" s="157" t="s">
        <v>94</v>
      </c>
      <c r="C35" s="153" t="s">
        <v>99</v>
      </c>
      <c r="D35" s="158" t="s">
        <v>112</v>
      </c>
      <c r="E35" s="75">
        <v>63200</v>
      </c>
      <c r="F35" s="47"/>
      <c r="G35" s="45"/>
      <c r="H35" s="91">
        <f t="shared" si="2"/>
        <v>400</v>
      </c>
      <c r="I35" s="47">
        <v>56000</v>
      </c>
      <c r="J35" s="75">
        <v>140</v>
      </c>
      <c r="K35" s="182"/>
      <c r="L35" s="45"/>
      <c r="M35" s="40">
        <f t="shared" si="4"/>
        <v>224</v>
      </c>
      <c r="N35" s="47">
        <v>56000</v>
      </c>
      <c r="O35" s="161">
        <f t="shared" si="3"/>
        <v>360</v>
      </c>
      <c r="P35" s="45">
        <v>7200</v>
      </c>
      <c r="Q35" s="79">
        <f t="shared" si="0"/>
        <v>0</v>
      </c>
    </row>
    <row r="36" spans="1:17" s="170" customFormat="1" ht="69.75" x14ac:dyDescent="0.5">
      <c r="A36" s="88">
        <v>186</v>
      </c>
      <c r="B36" s="157" t="s">
        <v>94</v>
      </c>
      <c r="C36" s="153" t="s">
        <v>99</v>
      </c>
      <c r="D36" s="158" t="s">
        <v>113</v>
      </c>
      <c r="E36" s="75">
        <v>158000</v>
      </c>
      <c r="F36" s="47"/>
      <c r="G36" s="45"/>
      <c r="H36" s="91">
        <f t="shared" si="2"/>
        <v>1000</v>
      </c>
      <c r="I36" s="47">
        <v>140000</v>
      </c>
      <c r="J36" s="75">
        <v>140</v>
      </c>
      <c r="K36" s="156"/>
      <c r="L36" s="45"/>
      <c r="M36" s="40">
        <f t="shared" si="4"/>
        <v>560</v>
      </c>
      <c r="N36" s="47">
        <v>140000</v>
      </c>
      <c r="O36" s="161">
        <f t="shared" si="3"/>
        <v>900</v>
      </c>
      <c r="P36" s="45">
        <v>18000</v>
      </c>
      <c r="Q36" s="79">
        <f t="shared" si="0"/>
        <v>0</v>
      </c>
    </row>
    <row r="37" spans="1:17" s="148" customFormat="1" ht="69.75" x14ac:dyDescent="0.5">
      <c r="A37" s="88">
        <v>187</v>
      </c>
      <c r="B37" s="157" t="s">
        <v>94</v>
      </c>
      <c r="C37" s="153" t="s">
        <v>99</v>
      </c>
      <c r="D37" s="158" t="s">
        <v>114</v>
      </c>
      <c r="E37" s="75">
        <v>150100</v>
      </c>
      <c r="F37" s="47"/>
      <c r="G37" s="45"/>
      <c r="H37" s="91">
        <f t="shared" si="2"/>
        <v>950</v>
      </c>
      <c r="I37" s="47">
        <v>133000</v>
      </c>
      <c r="J37" s="75">
        <v>140</v>
      </c>
      <c r="K37" s="156"/>
      <c r="L37" s="45"/>
      <c r="M37" s="40">
        <f t="shared" si="4"/>
        <v>532</v>
      </c>
      <c r="N37" s="47">
        <v>133000</v>
      </c>
      <c r="O37" s="161">
        <f t="shared" si="3"/>
        <v>855</v>
      </c>
      <c r="P37" s="45">
        <v>17100</v>
      </c>
      <c r="Q37" s="79">
        <f t="shared" si="0"/>
        <v>0</v>
      </c>
    </row>
    <row r="38" spans="1:17" s="159" customFormat="1" ht="69.75" x14ac:dyDescent="0.5">
      <c r="A38" s="88">
        <v>188</v>
      </c>
      <c r="B38" s="152" t="s">
        <v>94</v>
      </c>
      <c r="C38" s="160" t="s">
        <v>95</v>
      </c>
      <c r="D38" s="154" t="s">
        <v>115</v>
      </c>
      <c r="E38" s="75">
        <v>63200</v>
      </c>
      <c r="F38" s="45"/>
      <c r="G38" s="45"/>
      <c r="H38" s="91">
        <f t="shared" si="2"/>
        <v>400</v>
      </c>
      <c r="I38" s="45">
        <v>56000</v>
      </c>
      <c r="J38" s="75">
        <v>140</v>
      </c>
      <c r="K38" s="156"/>
      <c r="L38" s="45"/>
      <c r="M38" s="40">
        <f t="shared" si="4"/>
        <v>224</v>
      </c>
      <c r="N38" s="45">
        <v>56000</v>
      </c>
      <c r="O38" s="161">
        <f t="shared" si="3"/>
        <v>360</v>
      </c>
      <c r="P38" s="155">
        <v>7200</v>
      </c>
      <c r="Q38" s="79">
        <f t="shared" si="0"/>
        <v>0</v>
      </c>
    </row>
    <row r="39" spans="1:17" ht="69.75" x14ac:dyDescent="0.5">
      <c r="A39" s="88">
        <v>189</v>
      </c>
      <c r="B39" s="152" t="s">
        <v>94</v>
      </c>
      <c r="C39" s="160" t="s">
        <v>99</v>
      </c>
      <c r="D39" s="154" t="s">
        <v>116</v>
      </c>
      <c r="E39" s="75">
        <v>7900</v>
      </c>
      <c r="F39" s="91"/>
      <c r="G39" s="45"/>
      <c r="H39" s="91">
        <f t="shared" si="2"/>
        <v>50</v>
      </c>
      <c r="I39" s="91">
        <v>7000</v>
      </c>
      <c r="J39" s="75">
        <v>140</v>
      </c>
      <c r="K39" s="156"/>
      <c r="L39" s="45"/>
      <c r="M39" s="40">
        <f t="shared" si="4"/>
        <v>28</v>
      </c>
      <c r="N39" s="91">
        <v>7000</v>
      </c>
      <c r="O39" s="161">
        <f t="shared" si="3"/>
        <v>45</v>
      </c>
      <c r="P39" s="45">
        <v>900</v>
      </c>
      <c r="Q39" s="79">
        <f t="shared" si="0"/>
        <v>0</v>
      </c>
    </row>
    <row r="40" spans="1:17" ht="69.75" x14ac:dyDescent="0.5">
      <c r="A40" s="88">
        <v>191</v>
      </c>
      <c r="B40" s="152" t="s">
        <v>94</v>
      </c>
      <c r="C40" s="160" t="s">
        <v>99</v>
      </c>
      <c r="D40" s="154" t="s">
        <v>117</v>
      </c>
      <c r="E40" s="75">
        <v>7900</v>
      </c>
      <c r="F40" s="91"/>
      <c r="G40" s="45"/>
      <c r="H40" s="91">
        <f t="shared" si="2"/>
        <v>50</v>
      </c>
      <c r="I40" s="91">
        <v>7000</v>
      </c>
      <c r="J40" s="75">
        <v>140</v>
      </c>
      <c r="K40" s="156"/>
      <c r="L40" s="45"/>
      <c r="M40" s="40">
        <f t="shared" si="4"/>
        <v>28</v>
      </c>
      <c r="N40" s="91">
        <v>7000</v>
      </c>
      <c r="O40" s="161">
        <f t="shared" si="3"/>
        <v>45</v>
      </c>
      <c r="P40" s="45">
        <v>900</v>
      </c>
      <c r="Q40" s="79">
        <f t="shared" si="0"/>
        <v>0</v>
      </c>
    </row>
    <row r="41" spans="1:17" x14ac:dyDescent="0.5">
      <c r="A41" s="183"/>
      <c r="B41" s="183"/>
      <c r="C41" s="184"/>
      <c r="D41" s="185" t="s">
        <v>28</v>
      </c>
      <c r="E41" s="94">
        <f>SUM(E6:E40)</f>
        <v>6690000</v>
      </c>
      <c r="F41" s="126">
        <f>SUM(F6:F40)</f>
        <v>4470</v>
      </c>
      <c r="G41" s="53">
        <f>SUM(G6:G40)</f>
        <v>134100</v>
      </c>
      <c r="H41" s="94">
        <f>SUM(H6:H40)</f>
        <v>35688</v>
      </c>
      <c r="I41" s="126">
        <f>SUM(I6:I40)</f>
        <v>5339940</v>
      </c>
      <c r="J41" s="53"/>
      <c r="K41" s="40">
        <f t="shared" ref="K41:Q41" si="5">SUM(K6:K40)</f>
        <v>3802</v>
      </c>
      <c r="L41" s="40">
        <f t="shared" si="5"/>
        <v>152080</v>
      </c>
      <c r="M41" s="40">
        <f t="shared" si="5"/>
        <v>21288</v>
      </c>
      <c r="N41" s="40">
        <f t="shared" si="5"/>
        <v>5322000</v>
      </c>
      <c r="O41" s="121">
        <f t="shared" si="5"/>
        <v>60796</v>
      </c>
      <c r="P41" s="186">
        <f t="shared" si="5"/>
        <v>1215920</v>
      </c>
      <c r="Q41" s="79">
        <f t="shared" si="5"/>
        <v>0</v>
      </c>
    </row>
    <row r="42" spans="1:17" x14ac:dyDescent="0.5">
      <c r="K42" s="128"/>
      <c r="L42" s="128"/>
      <c r="N42" s="128"/>
      <c r="O42" s="128"/>
      <c r="P42" s="128"/>
      <c r="Q42" s="128"/>
    </row>
    <row r="43" spans="1:17" x14ac:dyDescent="0.5">
      <c r="K43" s="128"/>
      <c r="L43" s="128"/>
      <c r="N43" s="128"/>
      <c r="O43" s="128"/>
      <c r="P43" s="128"/>
      <c r="Q43" s="128"/>
    </row>
  </sheetData>
  <mergeCells count="7">
    <mergeCell ref="M4:N4"/>
    <mergeCell ref="A3:A5"/>
    <mergeCell ref="B3:B5"/>
    <mergeCell ref="C3:C5"/>
    <mergeCell ref="D3:D5"/>
    <mergeCell ref="E3:E5"/>
    <mergeCell ref="Q3:Q5"/>
  </mergeCells>
  <printOptions horizontalCentered="1"/>
  <pageMargins left="0.15748031496062992" right="0.11811023622047245" top="0.27559055118110237" bottom="0.15748031496062992" header="0.15748031496062992" footer="0.31496062992125984"/>
  <pageSetup paperSize="9" scale="90" orientation="landscape" r:id="rId1"/>
  <headerFooter differentFirst="1">
    <oddHeader>หน้าที่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3"/>
  <sheetViews>
    <sheetView workbookViewId="0">
      <selection activeCell="K7" sqref="K7"/>
    </sheetView>
  </sheetViews>
  <sheetFormatPr defaultColWidth="9" defaultRowHeight="23.25" x14ac:dyDescent="0.5"/>
  <cols>
    <col min="1" max="1" width="7.625" style="51" customWidth="1"/>
    <col min="2" max="2" width="8.25" style="51" customWidth="1"/>
    <col min="3" max="3" width="13.25" style="4" customWidth="1"/>
    <col min="4" max="4" width="19.75" style="4" customWidth="1"/>
    <col min="5" max="5" width="9.25" style="4" customWidth="1"/>
    <col min="6" max="6" width="6.875" style="4" customWidth="1"/>
    <col min="7" max="7" width="7.875" style="4" customWidth="1"/>
    <col min="8" max="8" width="6.625" style="4" customWidth="1"/>
    <col min="9" max="9" width="8.75" style="4" customWidth="1"/>
    <col min="10" max="10" width="6.5" style="4" customWidth="1"/>
    <col min="11" max="11" width="9.375" style="4" customWidth="1"/>
    <col min="12" max="12" width="6" style="4" customWidth="1"/>
    <col min="13" max="14" width="9" style="12" customWidth="1"/>
    <col min="15" max="15" width="6.75" style="12" customWidth="1"/>
    <col min="16" max="16" width="8.25" style="12" customWidth="1"/>
    <col min="17" max="17" width="7.875" style="12" customWidth="1"/>
    <col min="18" max="16384" width="9" style="4"/>
  </cols>
  <sheetData>
    <row r="1" spans="1:17" s="12" customFormat="1" ht="26.25" x14ac:dyDescent="0.55000000000000004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57"/>
    </row>
    <row r="2" spans="1:17" s="12" customFormat="1" ht="26.25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57"/>
    </row>
    <row r="3" spans="1:17" s="12" customFormat="1" ht="30.75" customHeight="1" x14ac:dyDescent="0.5">
      <c r="A3" s="58" t="s">
        <v>30</v>
      </c>
      <c r="B3" s="5" t="s">
        <v>3</v>
      </c>
      <c r="C3" s="5" t="s">
        <v>4</v>
      </c>
      <c r="D3" s="5" t="s">
        <v>5</v>
      </c>
      <c r="E3" s="5" t="s">
        <v>6</v>
      </c>
      <c r="F3" s="15" t="s">
        <v>47</v>
      </c>
      <c r="G3" s="101"/>
      <c r="H3" s="101"/>
      <c r="I3" s="102"/>
      <c r="J3" s="15"/>
      <c r="K3" s="15"/>
      <c r="L3" s="15"/>
      <c r="M3" s="103" t="s">
        <v>8</v>
      </c>
      <c r="N3" s="104"/>
      <c r="O3" s="105"/>
      <c r="P3" s="105"/>
      <c r="Q3" s="11" t="s">
        <v>9</v>
      </c>
    </row>
    <row r="4" spans="1:17" s="12" customFormat="1" ht="40.5" customHeight="1" x14ac:dyDescent="0.5">
      <c r="A4" s="60"/>
      <c r="B4" s="13"/>
      <c r="C4" s="13"/>
      <c r="D4" s="13"/>
      <c r="E4" s="61"/>
      <c r="F4" s="106" t="s">
        <v>48</v>
      </c>
      <c r="G4" s="107"/>
      <c r="H4" s="15" t="s">
        <v>49</v>
      </c>
      <c r="I4" s="18"/>
      <c r="J4" s="108" t="s">
        <v>50</v>
      </c>
      <c r="K4" s="18"/>
      <c r="L4" s="109" t="s">
        <v>15</v>
      </c>
      <c r="M4" s="110" t="s">
        <v>51</v>
      </c>
      <c r="N4" s="18"/>
      <c r="O4" s="111" t="s">
        <v>12</v>
      </c>
      <c r="P4" s="112"/>
      <c r="Q4" s="22"/>
    </row>
    <row r="5" spans="1:17" s="12" customFormat="1" ht="21" customHeight="1" x14ac:dyDescent="0.5">
      <c r="A5" s="64"/>
      <c r="B5" s="113"/>
      <c r="C5" s="13"/>
      <c r="D5" s="13"/>
      <c r="E5" s="61"/>
      <c r="F5" s="114" t="s">
        <v>14</v>
      </c>
      <c r="G5" s="115" t="s">
        <v>16</v>
      </c>
      <c r="H5" s="116" t="s">
        <v>14</v>
      </c>
      <c r="I5" s="114" t="s">
        <v>16</v>
      </c>
      <c r="J5" s="114" t="s">
        <v>14</v>
      </c>
      <c r="K5" s="114" t="s">
        <v>16</v>
      </c>
      <c r="L5" s="117"/>
      <c r="M5" s="118" t="s">
        <v>14</v>
      </c>
      <c r="N5" s="119" t="s">
        <v>16</v>
      </c>
      <c r="O5" s="30" t="s">
        <v>17</v>
      </c>
      <c r="P5" s="120" t="s">
        <v>16</v>
      </c>
      <c r="Q5" s="34"/>
    </row>
    <row r="6" spans="1:17" s="50" customFormat="1" ht="53.25" customHeight="1" x14ac:dyDescent="0.2">
      <c r="A6" s="35">
        <v>23</v>
      </c>
      <c r="B6" s="36" t="s">
        <v>52</v>
      </c>
      <c r="C6" s="37" t="s">
        <v>53</v>
      </c>
      <c r="D6" s="38" t="s">
        <v>54</v>
      </c>
      <c r="E6" s="45">
        <v>3834000</v>
      </c>
      <c r="F6" s="46"/>
      <c r="G6" s="46"/>
      <c r="H6" s="45">
        <f>I6/L6</f>
        <v>25560</v>
      </c>
      <c r="I6" s="45">
        <v>3834000</v>
      </c>
      <c r="J6" s="45"/>
      <c r="K6" s="46"/>
      <c r="L6" s="49">
        <v>150</v>
      </c>
      <c r="M6" s="40">
        <f>N6/60</f>
        <v>63900</v>
      </c>
      <c r="N6" s="45">
        <v>3834000</v>
      </c>
      <c r="O6" s="79"/>
      <c r="P6" s="39"/>
      <c r="Q6" s="79">
        <f>E6-N6-P6</f>
        <v>0</v>
      </c>
    </row>
    <row r="7" spans="1:17" s="12" customFormat="1" ht="53.25" customHeight="1" x14ac:dyDescent="0.5">
      <c r="A7" s="35">
        <v>42</v>
      </c>
      <c r="B7" s="36" t="s">
        <v>52</v>
      </c>
      <c r="C7" s="37" t="s">
        <v>55</v>
      </c>
      <c r="D7" s="38" t="s">
        <v>56</v>
      </c>
      <c r="E7" s="45">
        <v>1350000</v>
      </c>
      <c r="F7" s="45"/>
      <c r="G7" s="121"/>
      <c r="H7" s="45"/>
      <c r="I7" s="40"/>
      <c r="J7" s="40">
        <f>K7/L7</f>
        <v>9000</v>
      </c>
      <c r="K7" s="45">
        <v>1350000</v>
      </c>
      <c r="L7" s="40">
        <v>150</v>
      </c>
      <c r="M7" s="40">
        <f t="shared" ref="M7" si="0">N7/60</f>
        <v>22500</v>
      </c>
      <c r="N7" s="45">
        <v>1350000</v>
      </c>
      <c r="O7" s="79"/>
      <c r="P7" s="40"/>
      <c r="Q7" s="79">
        <f t="shared" ref="Q7:Q10" si="1">E7-N7-P7</f>
        <v>0</v>
      </c>
    </row>
    <row r="8" spans="1:17" s="12" customFormat="1" ht="46.5" x14ac:dyDescent="0.5">
      <c r="A8" s="35">
        <v>137</v>
      </c>
      <c r="B8" s="36" t="s">
        <v>57</v>
      </c>
      <c r="C8" s="37" t="s">
        <v>58</v>
      </c>
      <c r="D8" s="38" t="s">
        <v>59</v>
      </c>
      <c r="E8" s="45">
        <v>220000</v>
      </c>
      <c r="F8" s="40">
        <f>G8/L8</f>
        <v>1000</v>
      </c>
      <c r="G8" s="45">
        <v>55000</v>
      </c>
      <c r="H8" s="45"/>
      <c r="I8" s="40"/>
      <c r="J8" s="40"/>
      <c r="K8" s="40"/>
      <c r="L8" s="40">
        <v>55</v>
      </c>
      <c r="M8" s="40">
        <v>916</v>
      </c>
      <c r="N8" s="45">
        <f>M8*60</f>
        <v>54960</v>
      </c>
      <c r="O8" s="79">
        <f>P8/20</f>
        <v>8252</v>
      </c>
      <c r="P8" s="40">
        <v>165040</v>
      </c>
      <c r="Q8" s="79">
        <f t="shared" si="1"/>
        <v>0</v>
      </c>
    </row>
    <row r="9" spans="1:17" s="12" customFormat="1" ht="69.75" customHeight="1" x14ac:dyDescent="0.5">
      <c r="A9" s="35">
        <v>138</v>
      </c>
      <c r="B9" s="36" t="s">
        <v>57</v>
      </c>
      <c r="C9" s="37" t="s">
        <v>60</v>
      </c>
      <c r="D9" s="38" t="s">
        <v>61</v>
      </c>
      <c r="E9" s="45">
        <v>152000</v>
      </c>
      <c r="F9" s="40">
        <f>G9/L9</f>
        <v>3000</v>
      </c>
      <c r="G9" s="40">
        <v>90000</v>
      </c>
      <c r="H9" s="45"/>
      <c r="I9" s="40"/>
      <c r="J9" s="40"/>
      <c r="K9" s="40"/>
      <c r="L9" s="40">
        <v>30</v>
      </c>
      <c r="M9" s="40">
        <v>1700</v>
      </c>
      <c r="N9" s="40">
        <f>M9*60</f>
        <v>102000</v>
      </c>
      <c r="O9" s="79">
        <f t="shared" ref="O9:O10" si="2">P9/20</f>
        <v>2500</v>
      </c>
      <c r="P9" s="40">
        <v>50000</v>
      </c>
      <c r="Q9" s="79">
        <f t="shared" si="1"/>
        <v>0</v>
      </c>
    </row>
    <row r="10" spans="1:17" s="12" customFormat="1" ht="46.5" x14ac:dyDescent="0.5">
      <c r="A10" s="35">
        <v>139</v>
      </c>
      <c r="B10" s="36" t="s">
        <v>57</v>
      </c>
      <c r="C10" s="37" t="s">
        <v>62</v>
      </c>
      <c r="D10" s="38" t="s">
        <v>63</v>
      </c>
      <c r="E10" s="45">
        <v>201600</v>
      </c>
      <c r="F10" s="40">
        <f>G10/L10</f>
        <v>1920</v>
      </c>
      <c r="G10" s="45">
        <v>57600</v>
      </c>
      <c r="H10" s="45"/>
      <c r="I10" s="40"/>
      <c r="J10" s="40"/>
      <c r="K10" s="40"/>
      <c r="L10" s="40">
        <v>30</v>
      </c>
      <c r="M10" s="40">
        <v>1000</v>
      </c>
      <c r="N10" s="45">
        <f>M10*60</f>
        <v>60000</v>
      </c>
      <c r="O10" s="79">
        <f t="shared" si="2"/>
        <v>7080</v>
      </c>
      <c r="P10" s="40">
        <f>E10-N10</f>
        <v>141600</v>
      </c>
      <c r="Q10" s="79">
        <f t="shared" si="1"/>
        <v>0</v>
      </c>
    </row>
    <row r="11" spans="1:17" ht="24" customHeight="1" x14ac:dyDescent="0.5">
      <c r="A11" s="123"/>
      <c r="B11" s="123"/>
      <c r="C11" s="124"/>
      <c r="D11" s="125"/>
      <c r="E11" s="126">
        <f t="shared" ref="E11:K11" si="3">SUM(E6:E10)</f>
        <v>5757600</v>
      </c>
      <c r="F11" s="127">
        <f t="shared" si="3"/>
        <v>5920</v>
      </c>
      <c r="G11" s="127">
        <f t="shared" si="3"/>
        <v>202600</v>
      </c>
      <c r="H11" s="126">
        <f t="shared" si="3"/>
        <v>25560</v>
      </c>
      <c r="I11" s="127">
        <f t="shared" si="3"/>
        <v>3834000</v>
      </c>
      <c r="J11" s="127">
        <f t="shared" si="3"/>
        <v>9000</v>
      </c>
      <c r="K11" s="127">
        <f t="shared" si="3"/>
        <v>1350000</v>
      </c>
      <c r="L11" s="127"/>
      <c r="M11" s="95">
        <f>SUM(M6:M10)</f>
        <v>90016</v>
      </c>
      <c r="N11" s="95">
        <f>SUM(N6:N10)</f>
        <v>5400960</v>
      </c>
      <c r="O11" s="99">
        <f>SUM(O6:O10)</f>
        <v>17832</v>
      </c>
      <c r="P11" s="126">
        <f>SUM(P6:P10)</f>
        <v>356640</v>
      </c>
      <c r="Q11" s="99">
        <f>SUM(Q6:Q10)</f>
        <v>0</v>
      </c>
    </row>
    <row r="12" spans="1:17" x14ac:dyDescent="0.5">
      <c r="M12" s="128"/>
      <c r="N12" s="128"/>
      <c r="O12" s="128"/>
      <c r="P12" s="128"/>
      <c r="Q12" s="128"/>
    </row>
    <row r="13" spans="1:17" x14ac:dyDescent="0.5">
      <c r="P13" s="128"/>
    </row>
  </sheetData>
  <mergeCells count="8">
    <mergeCell ref="F4:G4"/>
    <mergeCell ref="L4:L5"/>
    <mergeCell ref="A3:A5"/>
    <mergeCell ref="B3:B5"/>
    <mergeCell ref="C3:C5"/>
    <mergeCell ref="D3:D5"/>
    <mergeCell ref="E3:E5"/>
    <mergeCell ref="Q3:Q5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9"/>
  <sheetViews>
    <sheetView workbookViewId="0">
      <selection activeCell="M9" sqref="M9"/>
    </sheetView>
  </sheetViews>
  <sheetFormatPr defaultColWidth="9" defaultRowHeight="23.25" x14ac:dyDescent="0.5"/>
  <cols>
    <col min="1" max="1" width="6.75" style="51" customWidth="1"/>
    <col min="2" max="2" width="8.75" style="51" customWidth="1"/>
    <col min="3" max="3" width="11.625" style="4" customWidth="1"/>
    <col min="4" max="4" width="13.625" style="4" customWidth="1"/>
    <col min="5" max="5" width="8.875" style="4" customWidth="1"/>
    <col min="6" max="6" width="4.375" style="100" customWidth="1"/>
    <col min="7" max="7" width="5.625" style="100" customWidth="1"/>
    <col min="8" max="8" width="9.375" style="100" customWidth="1"/>
    <col min="9" max="9" width="4.375" style="100" customWidth="1"/>
    <col min="10" max="10" width="5.625" style="100" customWidth="1"/>
    <col min="11" max="11" width="9.375" style="100" customWidth="1"/>
    <col min="12" max="12" width="4.375" style="100" customWidth="1"/>
    <col min="13" max="13" width="5.625" style="100" customWidth="1"/>
    <col min="14" max="14" width="8.5" style="100" customWidth="1"/>
    <col min="15" max="15" width="6.375" style="12" customWidth="1"/>
    <col min="16" max="16" width="8.375" style="12" customWidth="1"/>
    <col min="17" max="17" width="5" style="12" customWidth="1"/>
    <col min="18" max="18" width="6.375" style="12" customWidth="1"/>
    <col min="19" max="19" width="5" style="12" customWidth="1"/>
    <col min="20" max="20" width="7.25" style="100" customWidth="1"/>
    <col min="21" max="21" width="5.375" style="12" customWidth="1"/>
    <col min="22" max="16384" width="9" style="4"/>
  </cols>
  <sheetData>
    <row r="1" spans="1:21" ht="26.25" x14ac:dyDescent="0.55000000000000004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57"/>
    </row>
    <row r="2" spans="1:21" ht="26.25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57"/>
    </row>
    <row r="3" spans="1:21" s="12" customFormat="1" ht="30.75" customHeight="1" x14ac:dyDescent="0.5">
      <c r="A3" s="58" t="s">
        <v>30</v>
      </c>
      <c r="B3" s="5" t="s">
        <v>3</v>
      </c>
      <c r="C3" s="5" t="s">
        <v>4</v>
      </c>
      <c r="D3" s="5" t="s">
        <v>5</v>
      </c>
      <c r="E3" s="5" t="s">
        <v>6</v>
      </c>
      <c r="F3" s="9" t="s">
        <v>31</v>
      </c>
      <c r="G3" s="8"/>
      <c r="H3" s="8"/>
      <c r="I3" s="9"/>
      <c r="J3" s="8"/>
      <c r="K3" s="8"/>
      <c r="L3" s="9"/>
      <c r="M3" s="8"/>
      <c r="N3" s="8"/>
      <c r="O3" s="9" t="s">
        <v>8</v>
      </c>
      <c r="P3" s="8"/>
      <c r="Q3" s="8"/>
      <c r="R3" s="8"/>
      <c r="S3" s="8"/>
      <c r="T3" s="10"/>
      <c r="U3" s="59" t="s">
        <v>9</v>
      </c>
    </row>
    <row r="4" spans="1:21" s="12" customFormat="1" ht="40.5" customHeight="1" x14ac:dyDescent="0.5">
      <c r="A4" s="60"/>
      <c r="B4" s="13"/>
      <c r="C4" s="13"/>
      <c r="D4" s="13"/>
      <c r="E4" s="61"/>
      <c r="F4" s="17" t="s">
        <v>32</v>
      </c>
      <c r="G4" s="17"/>
      <c r="H4" s="17"/>
      <c r="I4" s="17" t="s">
        <v>289</v>
      </c>
      <c r="J4" s="17"/>
      <c r="K4" s="17"/>
      <c r="L4" s="17" t="s">
        <v>290</v>
      </c>
      <c r="M4" s="17"/>
      <c r="N4" s="17"/>
      <c r="O4" s="284" t="s">
        <v>33</v>
      </c>
      <c r="P4" s="18"/>
      <c r="Q4" s="305" t="s">
        <v>12</v>
      </c>
      <c r="R4" s="19"/>
      <c r="S4" s="20" t="s">
        <v>34</v>
      </c>
      <c r="T4" s="21"/>
      <c r="U4" s="62"/>
    </row>
    <row r="5" spans="1:21" s="12" customFormat="1" ht="21" customHeight="1" x14ac:dyDescent="0.5">
      <c r="A5" s="64"/>
      <c r="B5" s="24"/>
      <c r="C5" s="23"/>
      <c r="D5" s="23"/>
      <c r="E5" s="65"/>
      <c r="F5" s="66" t="s">
        <v>14</v>
      </c>
      <c r="G5" s="67" t="s">
        <v>15</v>
      </c>
      <c r="H5" s="67" t="s">
        <v>16</v>
      </c>
      <c r="I5" s="66" t="s">
        <v>14</v>
      </c>
      <c r="J5" s="67" t="s">
        <v>15</v>
      </c>
      <c r="K5" s="67" t="s">
        <v>16</v>
      </c>
      <c r="L5" s="66" t="s">
        <v>14</v>
      </c>
      <c r="M5" s="67" t="s">
        <v>15</v>
      </c>
      <c r="N5" s="67" t="s">
        <v>16</v>
      </c>
      <c r="O5" s="28" t="s">
        <v>14</v>
      </c>
      <c r="P5" s="29" t="s">
        <v>16</v>
      </c>
      <c r="Q5" s="30" t="s">
        <v>36</v>
      </c>
      <c r="R5" s="31" t="s">
        <v>16</v>
      </c>
      <c r="S5" s="68" t="s">
        <v>37</v>
      </c>
      <c r="T5" s="33" t="s">
        <v>16</v>
      </c>
      <c r="U5" s="69"/>
    </row>
    <row r="6" spans="1:21" s="82" customFormat="1" ht="74.25" customHeight="1" x14ac:dyDescent="0.2">
      <c r="A6" s="71">
        <v>3</v>
      </c>
      <c r="B6" s="72" t="s">
        <v>39</v>
      </c>
      <c r="C6" s="73" t="s">
        <v>40</v>
      </c>
      <c r="D6" s="74" t="s">
        <v>41</v>
      </c>
      <c r="E6" s="75">
        <v>1032000</v>
      </c>
      <c r="F6" s="39">
        <v>215</v>
      </c>
      <c r="G6" s="39">
        <v>4800</v>
      </c>
      <c r="H6" s="76">
        <v>1032000</v>
      </c>
      <c r="I6" s="39">
        <v>215</v>
      </c>
      <c r="J6" s="39">
        <v>4800</v>
      </c>
      <c r="K6" s="76">
        <v>1032000</v>
      </c>
      <c r="L6" s="39"/>
      <c r="M6" s="39"/>
      <c r="N6" s="76"/>
      <c r="O6" s="40">
        <v>215</v>
      </c>
      <c r="P6" s="76">
        <v>1032000</v>
      </c>
      <c r="Q6" s="77"/>
      <c r="R6" s="39"/>
      <c r="S6" s="39"/>
      <c r="T6" s="78"/>
      <c r="U6" s="79">
        <f>E6-P6-R6-T6</f>
        <v>0</v>
      </c>
    </row>
    <row r="7" spans="1:21" ht="72.75" customHeight="1" x14ac:dyDescent="0.5">
      <c r="A7" s="83">
        <v>123</v>
      </c>
      <c r="B7" s="84" t="s">
        <v>22</v>
      </c>
      <c r="C7" s="85" t="s">
        <v>42</v>
      </c>
      <c r="D7" s="86" t="s">
        <v>43</v>
      </c>
      <c r="E7" s="87">
        <v>260000</v>
      </c>
      <c r="F7" s="41">
        <v>20</v>
      </c>
      <c r="G7" s="39">
        <v>10000</v>
      </c>
      <c r="H7" s="47">
        <f>G7*F7</f>
        <v>200000</v>
      </c>
      <c r="I7" s="41">
        <v>3</v>
      </c>
      <c r="J7" s="39">
        <v>20000</v>
      </c>
      <c r="K7" s="47">
        <f>J7*I7</f>
        <v>60000</v>
      </c>
      <c r="L7" s="41"/>
      <c r="M7" s="39"/>
      <c r="N7" s="47"/>
      <c r="O7" s="40">
        <v>54</v>
      </c>
      <c r="P7" s="47">
        <f>O7*4800</f>
        <v>259200</v>
      </c>
      <c r="Q7" s="77"/>
      <c r="R7" s="40"/>
      <c r="S7" s="40"/>
      <c r="T7" s="77"/>
      <c r="U7" s="79">
        <f>E7-P7-R7-T7</f>
        <v>800</v>
      </c>
    </row>
    <row r="8" spans="1:21" ht="67.5" customHeight="1" x14ac:dyDescent="0.5">
      <c r="A8" s="88">
        <v>124</v>
      </c>
      <c r="B8" s="89" t="s">
        <v>22</v>
      </c>
      <c r="C8" s="90" t="s">
        <v>44</v>
      </c>
      <c r="D8" s="74" t="s">
        <v>45</v>
      </c>
      <c r="E8" s="91">
        <v>137000</v>
      </c>
      <c r="F8" s="41"/>
      <c r="G8" s="39"/>
      <c r="H8" s="47"/>
      <c r="I8" s="41"/>
      <c r="J8" s="39"/>
      <c r="K8" s="47"/>
      <c r="L8" s="41">
        <v>60</v>
      </c>
      <c r="M8" s="39">
        <v>2000</v>
      </c>
      <c r="N8" s="47">
        <f>M8*L8</f>
        <v>120000</v>
      </c>
      <c r="O8" s="40">
        <v>25</v>
      </c>
      <c r="P8" s="40">
        <v>120000</v>
      </c>
      <c r="Q8" s="92">
        <f>R8/20</f>
        <v>750</v>
      </c>
      <c r="R8" s="47">
        <v>15000</v>
      </c>
      <c r="S8" s="93">
        <f>T8/50</f>
        <v>40</v>
      </c>
      <c r="T8" s="47">
        <v>2000</v>
      </c>
      <c r="U8" s="79">
        <f>E8-P8-R8-T8</f>
        <v>0</v>
      </c>
    </row>
    <row r="9" spans="1:21" x14ac:dyDescent="0.5">
      <c r="E9" s="94">
        <f t="shared" ref="E9" si="0">SUM(E6:E8)</f>
        <v>1429000</v>
      </c>
      <c r="F9" s="77">
        <f>SUM(F6:F8)</f>
        <v>235</v>
      </c>
      <c r="G9" s="77"/>
      <c r="H9" s="77">
        <f>SUM(H6:H8)</f>
        <v>1232000</v>
      </c>
      <c r="I9" s="77">
        <f>SUM(I6:I8)</f>
        <v>218</v>
      </c>
      <c r="J9" s="77"/>
      <c r="K9" s="77">
        <f>SUM(K6:K8)</f>
        <v>1092000</v>
      </c>
      <c r="L9" s="77">
        <f>SUM(L6:L8)</f>
        <v>60</v>
      </c>
      <c r="M9" s="77"/>
      <c r="N9" s="77">
        <f>SUM(N6:N8)</f>
        <v>120000</v>
      </c>
      <c r="O9" s="95">
        <f>SUM(O6:O8)</f>
        <v>294</v>
      </c>
      <c r="P9" s="95">
        <f>SUM(P6:P8)</f>
        <v>1411200</v>
      </c>
      <c r="Q9" s="96">
        <f>SUM(Q6:Q8)</f>
        <v>750</v>
      </c>
      <c r="R9" s="97">
        <f>SUM(R6:R8)</f>
        <v>15000</v>
      </c>
      <c r="S9" s="97">
        <f>SUM(S6:S8)</f>
        <v>40</v>
      </c>
      <c r="T9" s="98">
        <f>SUM(T6:T8)</f>
        <v>2000</v>
      </c>
      <c r="U9" s="99">
        <f>SUM(U6:U8)</f>
        <v>800</v>
      </c>
    </row>
  </sheetData>
  <mergeCells count="7">
    <mergeCell ref="S4:T4"/>
    <mergeCell ref="A3:A5"/>
    <mergeCell ref="B3:B5"/>
    <mergeCell ref="C3:C5"/>
    <mergeCell ref="D3:D5"/>
    <mergeCell ref="E3:E5"/>
    <mergeCell ref="U3:U5"/>
  </mergeCells>
  <printOptions horizontalCentered="1"/>
  <pageMargins left="0" right="0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11"/>
  <sheetViews>
    <sheetView workbookViewId="0">
      <selection activeCell="P1" sqref="P1:P1048576"/>
    </sheetView>
  </sheetViews>
  <sheetFormatPr defaultColWidth="9" defaultRowHeight="23.25" x14ac:dyDescent="0.5"/>
  <cols>
    <col min="1" max="1" width="5.625" style="51" customWidth="1"/>
    <col min="2" max="2" width="11.5" style="51" customWidth="1"/>
    <col min="3" max="3" width="20.5" style="4" customWidth="1"/>
    <col min="4" max="4" width="21.625" style="4" customWidth="1"/>
    <col min="5" max="5" width="10.625" style="4" customWidth="1"/>
    <col min="6" max="6" width="5.625" style="4" customWidth="1"/>
    <col min="7" max="8" width="7.5" style="4" customWidth="1"/>
    <col min="9" max="9" width="7.125" style="4" customWidth="1"/>
    <col min="10" max="10" width="12.625" style="4" customWidth="1"/>
    <col min="11" max="11" width="7" style="4" customWidth="1"/>
    <col min="12" max="12" width="9.75" style="4" customWidth="1"/>
    <col min="13" max="13" width="5.375" style="4" customWidth="1"/>
    <col min="14" max="14" width="8.625" style="4" customWidth="1"/>
    <col min="15" max="15" width="9.875" style="4" customWidth="1"/>
    <col min="16" max="16384" width="9" style="4"/>
  </cols>
  <sheetData>
    <row r="1" spans="1:21" ht="26.25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3"/>
      <c r="U1" s="3"/>
    </row>
    <row r="2" spans="1:21" ht="26.25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3"/>
      <c r="U2" s="3"/>
    </row>
    <row r="3" spans="1:21" s="12" customFormat="1" ht="30.75" customHeight="1" x14ac:dyDescent="0.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8"/>
      <c r="H3" s="8"/>
      <c r="I3" s="9" t="s">
        <v>8</v>
      </c>
      <c r="J3" s="8"/>
      <c r="K3" s="8"/>
      <c r="L3" s="8"/>
      <c r="M3" s="8"/>
      <c r="N3" s="10"/>
      <c r="O3" s="11" t="s">
        <v>9</v>
      </c>
    </row>
    <row r="4" spans="1:21" s="12" customFormat="1" ht="40.5" customHeight="1" x14ac:dyDescent="0.5">
      <c r="A4" s="13"/>
      <c r="B4" s="13"/>
      <c r="C4" s="13"/>
      <c r="D4" s="13"/>
      <c r="E4" s="14"/>
      <c r="F4" s="15" t="s">
        <v>10</v>
      </c>
      <c r="G4" s="16"/>
      <c r="H4" s="16"/>
      <c r="I4" s="17" t="s">
        <v>11</v>
      </c>
      <c r="J4" s="18"/>
      <c r="K4" s="19" t="s">
        <v>12</v>
      </c>
      <c r="L4" s="19"/>
      <c r="M4" s="20" t="s">
        <v>13</v>
      </c>
      <c r="N4" s="21"/>
      <c r="O4" s="22"/>
    </row>
    <row r="5" spans="1:21" s="12" customFormat="1" ht="21" customHeight="1" x14ac:dyDescent="0.5">
      <c r="A5" s="23"/>
      <c r="B5" s="24"/>
      <c r="C5" s="23"/>
      <c r="D5" s="23"/>
      <c r="E5" s="25"/>
      <c r="F5" s="26" t="s">
        <v>14</v>
      </c>
      <c r="G5" s="27" t="s">
        <v>15</v>
      </c>
      <c r="H5" s="27" t="s">
        <v>16</v>
      </c>
      <c r="I5" s="28" t="s">
        <v>14</v>
      </c>
      <c r="J5" s="29" t="s">
        <v>16</v>
      </c>
      <c r="K5" s="30" t="s">
        <v>17</v>
      </c>
      <c r="L5" s="31" t="s">
        <v>16</v>
      </c>
      <c r="M5" s="32" t="s">
        <v>18</v>
      </c>
      <c r="N5" s="33" t="s">
        <v>16</v>
      </c>
      <c r="O5" s="34"/>
    </row>
    <row r="6" spans="1:21" s="12" customFormat="1" ht="69.75" x14ac:dyDescent="0.5">
      <c r="A6" s="35">
        <v>102</v>
      </c>
      <c r="B6" s="36" t="s">
        <v>19</v>
      </c>
      <c r="C6" s="37" t="s">
        <v>20</v>
      </c>
      <c r="D6" s="38" t="s">
        <v>21</v>
      </c>
      <c r="E6" s="39">
        <v>992500</v>
      </c>
      <c r="F6" s="40">
        <v>75</v>
      </c>
      <c r="G6" s="40">
        <v>10000</v>
      </c>
      <c r="H6" s="40">
        <v>750000</v>
      </c>
      <c r="I6" s="41">
        <f>J6/15000</f>
        <v>50</v>
      </c>
      <c r="J6" s="42">
        <v>750000</v>
      </c>
      <c r="K6" s="42">
        <f>L6/20</f>
        <v>10875</v>
      </c>
      <c r="L6" s="43">
        <v>217500</v>
      </c>
      <c r="M6" s="43">
        <v>714</v>
      </c>
      <c r="N6" s="40">
        <f>M6*35</f>
        <v>24990</v>
      </c>
      <c r="O6" s="44">
        <f>E6-J6-L6-N6</f>
        <v>10</v>
      </c>
    </row>
    <row r="7" spans="1:21" s="12" customFormat="1" ht="46.5" x14ac:dyDescent="0.5">
      <c r="A7" s="35">
        <v>126</v>
      </c>
      <c r="B7" s="36" t="s">
        <v>22</v>
      </c>
      <c r="C7" s="37" t="s">
        <v>23</v>
      </c>
      <c r="D7" s="38" t="s">
        <v>24</v>
      </c>
      <c r="E7" s="39">
        <v>140000</v>
      </c>
      <c r="F7" s="40">
        <v>15</v>
      </c>
      <c r="G7" s="40">
        <v>9000</v>
      </c>
      <c r="H7" s="40">
        <v>135000</v>
      </c>
      <c r="I7" s="41">
        <v>9</v>
      </c>
      <c r="J7" s="45">
        <f>I7*15000</f>
        <v>135000</v>
      </c>
      <c r="K7" s="42"/>
      <c r="L7" s="43"/>
      <c r="M7" s="43">
        <v>142</v>
      </c>
      <c r="N7" s="40">
        <f>M7*35</f>
        <v>4970</v>
      </c>
      <c r="O7" s="44">
        <f t="shared" ref="O7:O8" si="0">E7-J7-L7-N7</f>
        <v>30</v>
      </c>
    </row>
    <row r="8" spans="1:21" s="50" customFormat="1" ht="72.75" customHeight="1" x14ac:dyDescent="0.2">
      <c r="A8" s="35">
        <v>130</v>
      </c>
      <c r="B8" s="36" t="s">
        <v>25</v>
      </c>
      <c r="C8" s="37" t="s">
        <v>26</v>
      </c>
      <c r="D8" s="38" t="s">
        <v>27</v>
      </c>
      <c r="E8" s="45">
        <v>128600</v>
      </c>
      <c r="F8" s="46">
        <v>5</v>
      </c>
      <c r="G8" s="47">
        <v>10000</v>
      </c>
      <c r="H8" s="47">
        <v>50000</v>
      </c>
      <c r="I8" s="48">
        <v>3</v>
      </c>
      <c r="J8" s="45">
        <f>I8*15000</f>
        <v>45000</v>
      </c>
      <c r="K8" s="45">
        <f>L8/20</f>
        <v>4180</v>
      </c>
      <c r="L8" s="39">
        <v>83600</v>
      </c>
      <c r="M8" s="39"/>
      <c r="N8" s="49"/>
      <c r="O8" s="44">
        <f t="shared" si="0"/>
        <v>0</v>
      </c>
    </row>
    <row r="9" spans="1:21" x14ac:dyDescent="0.5">
      <c r="E9" s="52">
        <f>SUM(E6:E8)</f>
        <v>1261100</v>
      </c>
      <c r="F9" s="53">
        <f>SUM(F6:F7)</f>
        <v>90</v>
      </c>
      <c r="G9" s="53"/>
      <c r="H9" s="53">
        <f t="shared" ref="H9:O9" si="1">SUM(H6:H8)</f>
        <v>935000</v>
      </c>
      <c r="I9" s="54">
        <f t="shared" si="1"/>
        <v>62</v>
      </c>
      <c r="J9" s="54">
        <f t="shared" si="1"/>
        <v>930000</v>
      </c>
      <c r="K9" s="54">
        <f t="shared" si="1"/>
        <v>15055</v>
      </c>
      <c r="L9" s="54">
        <f t="shared" si="1"/>
        <v>301100</v>
      </c>
      <c r="M9" s="54"/>
      <c r="N9" s="54">
        <f t="shared" si="1"/>
        <v>29960</v>
      </c>
      <c r="O9" s="55">
        <f t="shared" si="1"/>
        <v>40</v>
      </c>
    </row>
    <row r="11" spans="1:21" x14ac:dyDescent="0.5">
      <c r="I11" s="56"/>
      <c r="J11" s="56"/>
      <c r="K11" s="56"/>
      <c r="L11" s="56"/>
      <c r="M11" s="56"/>
      <c r="N11" s="56"/>
      <c r="O11" s="56"/>
    </row>
  </sheetData>
  <mergeCells count="7">
    <mergeCell ref="M4:N4"/>
    <mergeCell ref="A3:A5"/>
    <mergeCell ref="B3:B5"/>
    <mergeCell ref="C3:C5"/>
    <mergeCell ref="D3:D5"/>
    <mergeCell ref="E3:E5"/>
    <mergeCell ref="O3:O5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16"/>
  <sheetViews>
    <sheetView tabSelected="1" topLeftCell="A4" zoomScale="124" zoomScaleNormal="124" workbookViewId="0">
      <selection activeCell="G12" sqref="G12"/>
    </sheetView>
  </sheetViews>
  <sheetFormatPr defaultColWidth="9" defaultRowHeight="23.25" x14ac:dyDescent="0.5"/>
  <cols>
    <col min="1" max="1" width="4.5" style="301" customWidth="1"/>
    <col min="2" max="2" width="6.5" style="301" customWidth="1"/>
    <col min="3" max="3" width="17.75" style="300" customWidth="1"/>
    <col min="4" max="4" width="17" style="300" customWidth="1"/>
    <col min="5" max="5" width="10.125" style="300" customWidth="1"/>
    <col min="6" max="6" width="5.125" style="300" customWidth="1"/>
    <col min="7" max="7" width="6.25" style="300" customWidth="1"/>
    <col min="8" max="8" width="7.625" style="300" customWidth="1"/>
    <col min="9" max="9" width="5.125" style="300" customWidth="1"/>
    <col min="10" max="10" width="6.25" style="300" customWidth="1"/>
    <col min="11" max="11" width="8.75" style="300" customWidth="1"/>
    <col min="12" max="12" width="7" style="300" customWidth="1"/>
    <col min="13" max="13" width="7.875" style="300" customWidth="1"/>
    <col min="14" max="14" width="5.375" style="4" customWidth="1"/>
    <col min="15" max="15" width="6.625" style="4" customWidth="1"/>
    <col min="16" max="16" width="5.375" style="4" customWidth="1"/>
    <col min="17" max="17" width="6.125" style="4" customWidth="1"/>
    <col min="18" max="18" width="5.375" style="4" customWidth="1"/>
    <col min="19" max="19" width="6.125" style="4" customWidth="1"/>
    <col min="20" max="20" width="5.75" style="300" customWidth="1"/>
    <col min="21" max="16384" width="9" style="300"/>
  </cols>
  <sheetData>
    <row r="1" spans="1:20" s="4" customFormat="1" ht="26.25" x14ac:dyDescent="0.55000000000000004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4" customFormat="1" ht="26.25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12" customFormat="1" ht="30.75" customHeight="1" x14ac:dyDescent="0.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281" t="s">
        <v>263</v>
      </c>
      <c r="G3" s="281"/>
      <c r="H3" s="9"/>
      <c r="I3" s="281"/>
      <c r="J3" s="281"/>
      <c r="K3" s="9"/>
      <c r="L3" s="304" t="s">
        <v>8</v>
      </c>
      <c r="M3" s="8"/>
      <c r="N3" s="8"/>
      <c r="O3" s="8"/>
      <c r="P3" s="8"/>
      <c r="Q3" s="10"/>
      <c r="R3" s="8"/>
      <c r="S3" s="10"/>
      <c r="T3" s="282" t="s">
        <v>9</v>
      </c>
    </row>
    <row r="4" spans="1:20" s="12" customFormat="1" ht="32.25" customHeight="1" x14ac:dyDescent="0.5">
      <c r="A4" s="13"/>
      <c r="B4" s="13"/>
      <c r="C4" s="13"/>
      <c r="D4" s="13"/>
      <c r="E4" s="14"/>
      <c r="F4" s="283" t="s">
        <v>287</v>
      </c>
      <c r="G4" s="283"/>
      <c r="H4" s="57"/>
      <c r="I4" s="283" t="s">
        <v>288</v>
      </c>
      <c r="J4" s="283"/>
      <c r="K4" s="57"/>
      <c r="L4" s="303" t="s">
        <v>264</v>
      </c>
      <c r="M4" s="108"/>
      <c r="N4" s="284" t="s">
        <v>12</v>
      </c>
      <c r="O4" s="19"/>
      <c r="P4" s="285" t="s">
        <v>34</v>
      </c>
      <c r="Q4" s="286"/>
      <c r="R4" s="285" t="s">
        <v>265</v>
      </c>
      <c r="S4" s="286"/>
      <c r="T4" s="287"/>
    </row>
    <row r="5" spans="1:20" s="12" customFormat="1" ht="20.25" customHeight="1" x14ac:dyDescent="0.5">
      <c r="A5" s="13"/>
      <c r="B5" s="113"/>
      <c r="C5" s="13"/>
      <c r="D5" s="13"/>
      <c r="E5" s="14"/>
      <c r="F5" s="288" t="s">
        <v>14</v>
      </c>
      <c r="G5" s="288" t="s">
        <v>266</v>
      </c>
      <c r="H5" s="288" t="s">
        <v>267</v>
      </c>
      <c r="I5" s="288" t="s">
        <v>14</v>
      </c>
      <c r="J5" s="288" t="s">
        <v>266</v>
      </c>
      <c r="K5" s="288" t="s">
        <v>267</v>
      </c>
      <c r="L5" s="28" t="s">
        <v>14</v>
      </c>
      <c r="M5" s="29" t="s">
        <v>16</v>
      </c>
      <c r="N5" s="30" t="s">
        <v>36</v>
      </c>
      <c r="O5" s="31" t="s">
        <v>16</v>
      </c>
      <c r="P5" s="32" t="s">
        <v>37</v>
      </c>
      <c r="Q5" s="33" t="s">
        <v>16</v>
      </c>
      <c r="R5" s="32" t="s">
        <v>37</v>
      </c>
      <c r="S5" s="33" t="s">
        <v>16</v>
      </c>
      <c r="T5" s="289"/>
    </row>
    <row r="6" spans="1:20" s="212" customFormat="1" ht="36" x14ac:dyDescent="0.4">
      <c r="A6" s="290">
        <v>94</v>
      </c>
      <c r="B6" s="291" t="s">
        <v>268</v>
      </c>
      <c r="C6" s="292" t="s">
        <v>269</v>
      </c>
      <c r="D6" s="293" t="s">
        <v>270</v>
      </c>
      <c r="E6" s="39">
        <v>501000</v>
      </c>
      <c r="F6" s="294">
        <v>16</v>
      </c>
      <c r="G6" s="40">
        <v>30000</v>
      </c>
      <c r="H6" s="47">
        <v>500000</v>
      </c>
      <c r="I6" s="294"/>
      <c r="J6" s="40"/>
      <c r="K6" s="47"/>
      <c r="L6" s="294">
        <v>14</v>
      </c>
      <c r="M6" s="47">
        <f t="shared" ref="M6:M13" si="0">L6*35000</f>
        <v>490000</v>
      </c>
      <c r="N6" s="47"/>
      <c r="O6" s="40"/>
      <c r="P6" s="40">
        <v>70</v>
      </c>
      <c r="Q6" s="40">
        <v>3500</v>
      </c>
      <c r="R6" s="40">
        <v>3</v>
      </c>
      <c r="S6" s="40">
        <v>7500</v>
      </c>
      <c r="T6" s="40">
        <f>E6-M6-O6-Q6-S6</f>
        <v>0</v>
      </c>
    </row>
    <row r="7" spans="1:20" s="212" customFormat="1" ht="36" x14ac:dyDescent="0.4">
      <c r="A7" s="290">
        <v>95</v>
      </c>
      <c r="B7" s="291" t="s">
        <v>268</v>
      </c>
      <c r="C7" s="292" t="s">
        <v>271</v>
      </c>
      <c r="D7" s="293" t="s">
        <v>272</v>
      </c>
      <c r="E7" s="47">
        <v>245000</v>
      </c>
      <c r="F7" s="202"/>
      <c r="G7" s="40"/>
      <c r="H7" s="47"/>
      <c r="I7" s="202">
        <v>15</v>
      </c>
      <c r="J7" s="40">
        <v>15000</v>
      </c>
      <c r="K7" s="47">
        <v>225000</v>
      </c>
      <c r="L7" s="294">
        <v>7</v>
      </c>
      <c r="M7" s="47">
        <f t="shared" si="0"/>
        <v>245000</v>
      </c>
      <c r="N7" s="47"/>
      <c r="O7" s="40"/>
      <c r="P7" s="40"/>
      <c r="Q7" s="40"/>
      <c r="R7" s="40"/>
      <c r="S7" s="40"/>
      <c r="T7" s="40">
        <f>E7-M7-O7-Q7-S7</f>
        <v>0</v>
      </c>
    </row>
    <row r="8" spans="1:20" s="212" customFormat="1" ht="36" x14ac:dyDescent="0.4">
      <c r="A8" s="290">
        <v>96</v>
      </c>
      <c r="B8" s="291" t="s">
        <v>268</v>
      </c>
      <c r="C8" s="292" t="s">
        <v>273</v>
      </c>
      <c r="D8" s="293" t="s">
        <v>274</v>
      </c>
      <c r="E8" s="39">
        <v>652000</v>
      </c>
      <c r="F8" s="202"/>
      <c r="G8" s="47"/>
      <c r="H8" s="79"/>
      <c r="I8" s="202">
        <v>40</v>
      </c>
      <c r="J8" s="47">
        <v>15000</v>
      </c>
      <c r="K8" s="79">
        <f>J8*I8</f>
        <v>600000</v>
      </c>
      <c r="L8" s="294">
        <v>17</v>
      </c>
      <c r="M8" s="47">
        <f t="shared" si="0"/>
        <v>595000</v>
      </c>
      <c r="N8" s="47">
        <f>O8/20</f>
        <v>2000</v>
      </c>
      <c r="O8" s="39">
        <v>40000</v>
      </c>
      <c r="P8" s="39">
        <v>90</v>
      </c>
      <c r="Q8" s="49">
        <f>P8*50</f>
        <v>4500</v>
      </c>
      <c r="R8" s="39">
        <v>5</v>
      </c>
      <c r="S8" s="49">
        <v>12500</v>
      </c>
      <c r="T8" s="40">
        <f>E7-M7-O7-S7</f>
        <v>0</v>
      </c>
    </row>
    <row r="9" spans="1:20" s="212" customFormat="1" ht="38.25" customHeight="1" x14ac:dyDescent="0.4">
      <c r="A9" s="290">
        <v>97</v>
      </c>
      <c r="B9" s="291" t="s">
        <v>268</v>
      </c>
      <c r="C9" s="292" t="s">
        <v>275</v>
      </c>
      <c r="D9" s="293" t="s">
        <v>276</v>
      </c>
      <c r="E9" s="39">
        <v>252000</v>
      </c>
      <c r="F9" s="294">
        <v>8</v>
      </c>
      <c r="G9" s="40">
        <v>30000</v>
      </c>
      <c r="H9" s="79">
        <f>G9*F9</f>
        <v>240000</v>
      </c>
      <c r="I9" s="294"/>
      <c r="J9" s="40"/>
      <c r="K9" s="79"/>
      <c r="L9" s="294">
        <v>7</v>
      </c>
      <c r="M9" s="47">
        <f t="shared" si="0"/>
        <v>245000</v>
      </c>
      <c r="N9" s="75"/>
      <c r="O9" s="75"/>
      <c r="P9" s="75">
        <v>40</v>
      </c>
      <c r="Q9" s="75">
        <v>2000</v>
      </c>
      <c r="R9" s="75">
        <v>2</v>
      </c>
      <c r="S9" s="75">
        <v>5000</v>
      </c>
      <c r="T9" s="40">
        <f>E9-M9-O9-Q9-S9</f>
        <v>0</v>
      </c>
    </row>
    <row r="10" spans="1:20" s="212" customFormat="1" ht="36" x14ac:dyDescent="0.4">
      <c r="A10" s="290">
        <v>98</v>
      </c>
      <c r="B10" s="291" t="s">
        <v>268</v>
      </c>
      <c r="C10" s="292" t="s">
        <v>277</v>
      </c>
      <c r="D10" s="293" t="s">
        <v>278</v>
      </c>
      <c r="E10" s="39">
        <v>778000</v>
      </c>
      <c r="F10" s="202"/>
      <c r="G10" s="40"/>
      <c r="H10" s="79"/>
      <c r="I10" s="202">
        <v>50</v>
      </c>
      <c r="J10" s="40">
        <v>15000</v>
      </c>
      <c r="K10" s="79">
        <f>J10*I10</f>
        <v>750000</v>
      </c>
      <c r="L10" s="294">
        <v>22</v>
      </c>
      <c r="M10" s="47">
        <f t="shared" si="0"/>
        <v>770000</v>
      </c>
      <c r="N10" s="295"/>
      <c r="O10" s="295"/>
      <c r="P10" s="75">
        <v>10</v>
      </c>
      <c r="Q10" s="75">
        <v>500</v>
      </c>
      <c r="R10" s="75">
        <v>3</v>
      </c>
      <c r="S10" s="75">
        <v>7500</v>
      </c>
      <c r="T10" s="40">
        <f>E10-M10-O10-Q10-S10</f>
        <v>0</v>
      </c>
    </row>
    <row r="11" spans="1:20" s="212" customFormat="1" ht="36" x14ac:dyDescent="0.4">
      <c r="A11" s="290">
        <v>99</v>
      </c>
      <c r="B11" s="291" t="s">
        <v>268</v>
      </c>
      <c r="C11" s="292" t="s">
        <v>279</v>
      </c>
      <c r="D11" s="293" t="s">
        <v>280</v>
      </c>
      <c r="E11" s="39">
        <v>247500</v>
      </c>
      <c r="F11" s="202">
        <v>8</v>
      </c>
      <c r="G11" s="40">
        <v>30000</v>
      </c>
      <c r="H11" s="79">
        <f>G11*F11</f>
        <v>240000</v>
      </c>
      <c r="I11" s="202"/>
      <c r="J11" s="40"/>
      <c r="K11" s="79"/>
      <c r="L11" s="294">
        <v>7</v>
      </c>
      <c r="M11" s="47">
        <f t="shared" si="0"/>
        <v>245000</v>
      </c>
      <c r="N11" s="296"/>
      <c r="O11" s="296"/>
      <c r="P11" s="75"/>
      <c r="Q11" s="75"/>
      <c r="R11" s="75">
        <v>1</v>
      </c>
      <c r="S11" s="75">
        <v>2500</v>
      </c>
      <c r="T11" s="40">
        <f>E11-M11-O11-S11</f>
        <v>0</v>
      </c>
    </row>
    <row r="12" spans="1:20" s="212" customFormat="1" ht="36" x14ac:dyDescent="0.4">
      <c r="A12" s="290">
        <v>100</v>
      </c>
      <c r="B12" s="291" t="s">
        <v>268</v>
      </c>
      <c r="C12" s="292" t="s">
        <v>281</v>
      </c>
      <c r="D12" s="293" t="s">
        <v>282</v>
      </c>
      <c r="E12" s="47">
        <v>385000</v>
      </c>
      <c r="F12" s="202"/>
      <c r="G12" s="40"/>
      <c r="H12" s="79"/>
      <c r="I12" s="202">
        <v>14</v>
      </c>
      <c r="J12" s="40">
        <v>25000</v>
      </c>
      <c r="K12" s="79">
        <f>J12*I12</f>
        <v>350000</v>
      </c>
      <c r="L12" s="294">
        <v>11</v>
      </c>
      <c r="M12" s="47">
        <f t="shared" si="0"/>
        <v>385000</v>
      </c>
      <c r="N12" s="295"/>
      <c r="O12" s="295"/>
      <c r="P12" s="295"/>
      <c r="Q12" s="295"/>
      <c r="R12" s="295"/>
      <c r="S12" s="295"/>
      <c r="T12" s="40">
        <f>E12-M12-O12-S12</f>
        <v>0</v>
      </c>
    </row>
    <row r="13" spans="1:20" s="212" customFormat="1" ht="36" x14ac:dyDescent="0.4">
      <c r="A13" s="290">
        <v>120</v>
      </c>
      <c r="B13" s="291" t="s">
        <v>22</v>
      </c>
      <c r="C13" s="292" t="s">
        <v>283</v>
      </c>
      <c r="D13" s="293" t="s">
        <v>284</v>
      </c>
      <c r="E13" s="47">
        <v>200000</v>
      </c>
      <c r="F13" s="40"/>
      <c r="G13" s="40"/>
      <c r="H13" s="47"/>
      <c r="I13" s="294">
        <v>5</v>
      </c>
      <c r="J13" s="40">
        <v>30000</v>
      </c>
      <c r="K13" s="47">
        <f>I13*J13</f>
        <v>150000</v>
      </c>
      <c r="L13" s="294">
        <v>5</v>
      </c>
      <c r="M13" s="47">
        <f t="shared" si="0"/>
        <v>175000</v>
      </c>
      <c r="N13" s="161">
        <f>O13/20</f>
        <v>1125</v>
      </c>
      <c r="O13" s="161">
        <v>22500</v>
      </c>
      <c r="P13" s="161"/>
      <c r="Q13" s="161"/>
      <c r="R13" s="161">
        <v>1</v>
      </c>
      <c r="S13" s="161">
        <v>2500</v>
      </c>
      <c r="T13" s="40">
        <f>E13-M13-O13-S13</f>
        <v>0</v>
      </c>
    </row>
    <row r="14" spans="1:20" s="212" customFormat="1" ht="36" x14ac:dyDescent="0.4">
      <c r="A14" s="290">
        <v>125</v>
      </c>
      <c r="B14" s="291" t="s">
        <v>22</v>
      </c>
      <c r="C14" s="292" t="s">
        <v>285</v>
      </c>
      <c r="D14" s="293" t="s">
        <v>286</v>
      </c>
      <c r="E14" s="47">
        <v>200000</v>
      </c>
      <c r="F14" s="40"/>
      <c r="G14" s="40"/>
      <c r="H14" s="47"/>
      <c r="I14" s="294">
        <v>5</v>
      </c>
      <c r="J14" s="40">
        <v>40000</v>
      </c>
      <c r="K14" s="47">
        <f>I14*J14</f>
        <v>200000</v>
      </c>
      <c r="L14" s="294">
        <v>5</v>
      </c>
      <c r="M14" s="47">
        <f>5*35000</f>
        <v>175000</v>
      </c>
      <c r="N14" s="161">
        <f>O14/20</f>
        <v>1125</v>
      </c>
      <c r="O14" s="161">
        <v>22500</v>
      </c>
      <c r="P14" s="161"/>
      <c r="Q14" s="161"/>
      <c r="R14" s="161">
        <v>1</v>
      </c>
      <c r="S14" s="161">
        <v>2500</v>
      </c>
      <c r="T14" s="40">
        <f>E14-M14-O14-S14</f>
        <v>0</v>
      </c>
    </row>
    <row r="15" spans="1:20" x14ac:dyDescent="0.4">
      <c r="A15" s="297" t="s">
        <v>28</v>
      </c>
      <c r="B15" s="297"/>
      <c r="C15" s="298"/>
      <c r="D15" s="298"/>
      <c r="E15" s="75">
        <f>SUM(E6:E14)</f>
        <v>3460500</v>
      </c>
      <c r="F15" s="71">
        <f>SUM(F6:F14)</f>
        <v>32</v>
      </c>
      <c r="G15" s="75"/>
      <c r="H15" s="75">
        <f>SUM(H6:H14)</f>
        <v>980000</v>
      </c>
      <c r="I15" s="71">
        <f>SUM(I6:I14)</f>
        <v>129</v>
      </c>
      <c r="J15" s="75"/>
      <c r="K15" s="75">
        <f>SUM(K6:K14)</f>
        <v>2275000</v>
      </c>
      <c r="L15" s="299">
        <f t="shared" ref="L15:T15" si="1">SUM(L6:L14)</f>
        <v>95</v>
      </c>
      <c r="M15" s="155">
        <f t="shared" si="1"/>
        <v>3325000</v>
      </c>
      <c r="N15" s="161">
        <f>SUM(N6:N14)</f>
        <v>4250</v>
      </c>
      <c r="O15" s="161">
        <f>SUM(O6:O14)</f>
        <v>85000</v>
      </c>
      <c r="P15" s="161">
        <f>SUM(P6:P14)</f>
        <v>210</v>
      </c>
      <c r="Q15" s="161">
        <f>SUM(Q6:Q14)</f>
        <v>10500</v>
      </c>
      <c r="R15" s="161">
        <f>SUM(R6:R14)</f>
        <v>16</v>
      </c>
      <c r="S15" s="161">
        <f>SUM(S6:S14)</f>
        <v>40000</v>
      </c>
      <c r="T15" s="155">
        <f t="shared" si="1"/>
        <v>0</v>
      </c>
    </row>
    <row r="16" spans="1:20" x14ac:dyDescent="0.5">
      <c r="E16" s="302"/>
    </row>
  </sheetData>
  <mergeCells count="8">
    <mergeCell ref="P4:Q4"/>
    <mergeCell ref="R4:S4"/>
    <mergeCell ref="A3:A5"/>
    <mergeCell ref="B3:B5"/>
    <mergeCell ref="C3:C5"/>
    <mergeCell ref="D3:D5"/>
    <mergeCell ref="E3:E5"/>
    <mergeCell ref="T3:T5"/>
  </mergeCells>
  <printOptions horizontalCentered="1"/>
  <pageMargins left="0.11811023622047245" right="0.11811023622047245" top="0.26" bottom="0.17" header="0.17" footer="0.6692913385826772"/>
  <pageSetup paperSize="9" scale="90" orientation="landscape" r:id="rId1"/>
  <headerFooter>
    <oddHeader>หน้าที่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3</vt:i4>
      </vt:variant>
    </vt:vector>
  </HeadingPairs>
  <TitlesOfParts>
    <vt:vector size="10" baseType="lpstr">
      <vt:lpstr>ไก่พื้นเมือง</vt:lpstr>
      <vt:lpstr>ไก่ไข่</vt:lpstr>
      <vt:lpstr>เป็ดไข่</vt:lpstr>
      <vt:lpstr>เป็ดเนื้อ</vt:lpstr>
      <vt:lpstr>แพะ</vt:lpstr>
      <vt:lpstr>สุกร</vt:lpstr>
      <vt:lpstr>โค</vt:lpstr>
      <vt:lpstr>ไก่ไข่!Print_Titles</vt:lpstr>
      <vt:lpstr>ไก่พื้นเมือง!Print_Titles</vt:lpstr>
      <vt:lpstr>เป็ดไข่!Print_Titles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2015-10-07T08:21:45Z</cp:lastPrinted>
  <dcterms:created xsi:type="dcterms:W3CDTF">2015-10-07T07:49:28Z</dcterms:created>
  <dcterms:modified xsi:type="dcterms:W3CDTF">2015-10-07T08:21:46Z</dcterms:modified>
</cp:coreProperties>
</file>